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Marketing/web/Website Documents/"/>
    </mc:Choice>
  </mc:AlternateContent>
  <xr:revisionPtr revIDLastSave="0" documentId="8_{91A52B78-1BF3-4548-B4B4-4D65095D492F}" xr6:coauthVersionLast="36" xr6:coauthVersionMax="36" xr10:uidLastSave="{00000000-0000-0000-0000-000000000000}"/>
  <bookViews>
    <workbookView xWindow="2660" yWindow="500" windowWidth="43320" windowHeight="24940" activeTab="4" xr2:uid="{00000000-000D-0000-FFFF-FFFF00000000}"/>
  </bookViews>
  <sheets>
    <sheet name="Battery" sheetId="3" r:id="rId1"/>
    <sheet name="Monthly" sheetId="2" r:id="rId2"/>
    <sheet name="Rates" sheetId="1" r:id="rId3"/>
    <sheet name="Communication Fee" sheetId="10" r:id="rId4"/>
    <sheet name="Attachment 3" sheetId="4" r:id="rId5"/>
    <sheet name="Single kW" sheetId="14" r:id="rId6"/>
  </sheets>
  <externalReferences>
    <externalReference r:id="rId7"/>
  </externalReferences>
  <definedNames>
    <definedName name="HeatPumpCap" localSheetId="3">[1]Battery!$P$7</definedName>
    <definedName name="HeatPumpCap">Battery!$P$7</definedName>
    <definedName name="HeatPumpSuccess" localSheetId="3">[1]Battery!$O$7</definedName>
    <definedName name="HeatPumpSuccess">Battery!$O$7</definedName>
    <definedName name="HPHWSuccess" localSheetId="3">[1]Battery!#REF!</definedName>
    <definedName name="HPHWSuccess" localSheetId="5">Battery!#REF!</definedName>
    <definedName name="HPHWSuccess">Battery!#REF!</definedName>
    <definedName name="HPWHCap" localSheetId="3">[1]Battery!#REF!</definedName>
    <definedName name="HPWHCap" localSheetId="5">Battery!#REF!</definedName>
    <definedName name="HPWHCap">Battery!#REF!</definedName>
    <definedName name="Marginal_Losses" localSheetId="3">[1]Battery!$B$9</definedName>
    <definedName name="Marginal_Losses">Battery!$B$9</definedName>
    <definedName name="_xlnm.Print_Area" localSheetId="0">Battery!$A$1:$R$40</definedName>
    <definedName name="_xlnm.Print_Area" localSheetId="1">Monthly!$A$1:$FZ$34</definedName>
    <definedName name="Reserve_Margin_for_Capacity" localSheetId="3">[1]Battery!$B$10</definedName>
    <definedName name="Reserve_Margin_for_Capacity">Battery!$B$10</definedName>
    <definedName name="ResistSuccess" localSheetId="3">[1]Battery!#REF!</definedName>
    <definedName name="ResistSuccess" localSheetId="5">Battery!#REF!</definedName>
    <definedName name="ResistSuccess">Battery!#REF!</definedName>
    <definedName name="RWHCap" localSheetId="3">[1]Battery!#REF!</definedName>
    <definedName name="RWHCap" localSheetId="5">Battery!#REF!</definedName>
    <definedName name="RWHCap">Battery!#REF!</definedName>
    <definedName name="WACC" localSheetId="3">[1]Battery!$B$4</definedName>
    <definedName name="WACC">Battery!$B$4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14" l="1"/>
  <c r="O37" i="14"/>
  <c r="F28" i="14"/>
  <c r="G28" i="14"/>
  <c r="H28" i="14"/>
  <c r="I28" i="14"/>
  <c r="J28" i="14" s="1"/>
  <c r="K28" i="14" s="1"/>
  <c r="L28" i="14" s="1"/>
  <c r="M28" i="14" s="1"/>
  <c r="E28" i="14"/>
  <c r="B13" i="14" l="1"/>
  <c r="D28" i="14" s="1"/>
  <c r="B10" i="14"/>
  <c r="B7" i="14"/>
  <c r="D35" i="14" l="1"/>
  <c r="N35" i="14"/>
  <c r="N36" i="14" s="1"/>
  <c r="D34" i="14"/>
  <c r="D36" i="14" s="1"/>
  <c r="M20" i="14"/>
  <c r="J24" i="14"/>
  <c r="F20" i="14"/>
  <c r="J20" i="14"/>
  <c r="N20" i="14"/>
  <c r="F22" i="14"/>
  <c r="G24" i="14"/>
  <c r="K24" i="14"/>
  <c r="I20" i="14"/>
  <c r="F24" i="14"/>
  <c r="G20" i="14"/>
  <c r="K20" i="14"/>
  <c r="E21" i="14"/>
  <c r="D24" i="14"/>
  <c r="D27" i="14" s="1"/>
  <c r="H24" i="14"/>
  <c r="L24" i="14"/>
  <c r="E20" i="14"/>
  <c r="E23" i="14" s="1"/>
  <c r="D20" i="14"/>
  <c r="D23" i="14" s="1"/>
  <c r="H20" i="14"/>
  <c r="H23" i="14" s="1"/>
  <c r="L20" i="14"/>
  <c r="E24" i="14"/>
  <c r="E27" i="14" s="1"/>
  <c r="E29" i="14" s="1"/>
  <c r="I24" i="14"/>
  <c r="M24" i="14"/>
  <c r="M27" i="14" l="1"/>
  <c r="I27" i="14"/>
  <c r="N27" i="14"/>
  <c r="G27" i="14"/>
  <c r="F23" i="14"/>
  <c r="E34" i="14"/>
  <c r="L23" i="14"/>
  <c r="L27" i="14"/>
  <c r="I23" i="14"/>
  <c r="M23" i="14"/>
  <c r="H27" i="14"/>
  <c r="K23" i="14"/>
  <c r="F27" i="14"/>
  <c r="N23" i="14"/>
  <c r="J27" i="14"/>
  <c r="D29" i="14"/>
  <c r="G23" i="14"/>
  <c r="O23" i="14" s="1"/>
  <c r="K27" i="14"/>
  <c r="J23" i="14"/>
  <c r="O32" i="14"/>
  <c r="E35" i="14"/>
  <c r="M35" i="14"/>
  <c r="M36" i="14" s="1"/>
  <c r="M29" i="14" l="1"/>
  <c r="M37" i="14" s="1"/>
  <c r="M38" i="14" s="1"/>
  <c r="F29" i="14"/>
  <c r="N29" i="14"/>
  <c r="N37" i="14" s="1"/>
  <c r="N38" i="14" s="1"/>
  <c r="E36" i="14"/>
  <c r="E37" i="14" s="1"/>
  <c r="E38" i="14" s="1"/>
  <c r="F34" i="14"/>
  <c r="F35" i="14"/>
  <c r="G29" i="14"/>
  <c r="D37" i="14"/>
  <c r="O27" i="14"/>
  <c r="F36" i="14" l="1"/>
  <c r="F37" i="14" s="1"/>
  <c r="F38" i="14" s="1"/>
  <c r="D38" i="14"/>
  <c r="G35" i="14"/>
  <c r="G36" i="14" s="1"/>
  <c r="H35" i="14" l="1"/>
  <c r="H29" i="14"/>
  <c r="G37" i="14"/>
  <c r="I35" i="14" l="1"/>
  <c r="I36" i="14" s="1"/>
  <c r="I29" i="14"/>
  <c r="G38" i="14"/>
  <c r="H36" i="14"/>
  <c r="H37" i="14" s="1"/>
  <c r="H38" i="14" l="1"/>
  <c r="J35" i="14"/>
  <c r="J36" i="14" s="1"/>
  <c r="J29" i="14"/>
  <c r="I37" i="14"/>
  <c r="I38" i="14" s="1"/>
  <c r="K35" i="14" l="1"/>
  <c r="K36" i="14" s="1"/>
  <c r="K29" i="14"/>
  <c r="J37" i="14"/>
  <c r="J38" i="14" l="1"/>
  <c r="K37" i="14"/>
  <c r="K38" i="14" s="1"/>
  <c r="L35" i="14"/>
  <c r="L29" i="14"/>
  <c r="O28" i="14"/>
  <c r="L36" i="14" l="1"/>
  <c r="O35" i="14"/>
  <c r="O36" i="14" s="1"/>
  <c r="O29" i="14"/>
  <c r="L37" i="14" l="1"/>
  <c r="L38" i="14" l="1"/>
  <c r="N40" i="14" s="1"/>
  <c r="E114" i="1" l="1"/>
  <c r="E126" i="1" s="1"/>
  <c r="E138" i="1" s="1"/>
  <c r="E150" i="1" s="1"/>
  <c r="E162" i="1" s="1"/>
  <c r="E174" i="1" s="1"/>
  <c r="E186" i="1" s="1"/>
  <c r="E198" i="1" s="1"/>
  <c r="E210" i="1" s="1"/>
  <c r="E222" i="1" s="1"/>
  <c r="E234" i="1" s="1"/>
  <c r="E246" i="1" s="1"/>
  <c r="E258" i="1" s="1"/>
  <c r="E270" i="1" s="1"/>
  <c r="E282" i="1" s="1"/>
  <c r="E294" i="1" s="1"/>
  <c r="E306" i="1" s="1"/>
  <c r="E318" i="1" s="1"/>
  <c r="E330" i="1" s="1"/>
  <c r="E342" i="1" s="1"/>
  <c r="E354" i="1" s="1"/>
  <c r="E366" i="1" s="1"/>
  <c r="E378" i="1" s="1"/>
  <c r="E390" i="1" s="1"/>
  <c r="E402" i="1" s="1"/>
  <c r="E414" i="1" s="1"/>
  <c r="E426" i="1" s="1"/>
  <c r="E438" i="1" s="1"/>
  <c r="E450" i="1" s="1"/>
  <c r="E462" i="1" s="1"/>
  <c r="E474" i="1" s="1"/>
  <c r="E486" i="1" s="1"/>
  <c r="E498" i="1" s="1"/>
  <c r="E510" i="1" s="1"/>
  <c r="E113" i="1"/>
  <c r="E125" i="1" s="1"/>
  <c r="E137" i="1" s="1"/>
  <c r="E149" i="1" s="1"/>
  <c r="E161" i="1" s="1"/>
  <c r="E173" i="1" s="1"/>
  <c r="E185" i="1" s="1"/>
  <c r="E197" i="1" s="1"/>
  <c r="E209" i="1" s="1"/>
  <c r="E221" i="1" s="1"/>
  <c r="E233" i="1" s="1"/>
  <c r="E245" i="1" s="1"/>
  <c r="E257" i="1" s="1"/>
  <c r="E269" i="1" s="1"/>
  <c r="E281" i="1" s="1"/>
  <c r="E293" i="1" s="1"/>
  <c r="E305" i="1" s="1"/>
  <c r="E317" i="1" s="1"/>
  <c r="E329" i="1" s="1"/>
  <c r="E341" i="1" s="1"/>
  <c r="E353" i="1" s="1"/>
  <c r="E365" i="1" s="1"/>
  <c r="E377" i="1" s="1"/>
  <c r="E389" i="1" s="1"/>
  <c r="E401" i="1" s="1"/>
  <c r="E413" i="1" s="1"/>
  <c r="E425" i="1" s="1"/>
  <c r="E437" i="1" s="1"/>
  <c r="E449" i="1" s="1"/>
  <c r="E461" i="1" s="1"/>
  <c r="E473" i="1" s="1"/>
  <c r="E485" i="1" s="1"/>
  <c r="E497" i="1" s="1"/>
  <c r="E509" i="1" s="1"/>
  <c r="E112" i="1"/>
  <c r="E124" i="1" s="1"/>
  <c r="E136" i="1" s="1"/>
  <c r="E148" i="1" s="1"/>
  <c r="E160" i="1" s="1"/>
  <c r="E172" i="1" s="1"/>
  <c r="E184" i="1" s="1"/>
  <c r="E196" i="1" s="1"/>
  <c r="E208" i="1" s="1"/>
  <c r="E220" i="1" s="1"/>
  <c r="E232" i="1" s="1"/>
  <c r="E244" i="1" s="1"/>
  <c r="E256" i="1" s="1"/>
  <c r="E268" i="1" s="1"/>
  <c r="E280" i="1" s="1"/>
  <c r="E292" i="1" s="1"/>
  <c r="E304" i="1" s="1"/>
  <c r="E316" i="1" s="1"/>
  <c r="E328" i="1" s="1"/>
  <c r="E340" i="1" s="1"/>
  <c r="E352" i="1" s="1"/>
  <c r="E364" i="1" s="1"/>
  <c r="E376" i="1" s="1"/>
  <c r="E388" i="1" s="1"/>
  <c r="E400" i="1" s="1"/>
  <c r="E412" i="1" s="1"/>
  <c r="E424" i="1" s="1"/>
  <c r="E436" i="1" s="1"/>
  <c r="E448" i="1" s="1"/>
  <c r="E460" i="1" s="1"/>
  <c r="E472" i="1" s="1"/>
  <c r="E484" i="1" s="1"/>
  <c r="E496" i="1" s="1"/>
  <c r="E508" i="1" s="1"/>
  <c r="E520" i="1" s="1"/>
  <c r="E111" i="1"/>
  <c r="E123" i="1" s="1"/>
  <c r="E135" i="1" s="1"/>
  <c r="E147" i="1" s="1"/>
  <c r="E159" i="1" s="1"/>
  <c r="E171" i="1" s="1"/>
  <c r="E183" i="1" s="1"/>
  <c r="E195" i="1" s="1"/>
  <c r="E207" i="1" s="1"/>
  <c r="E219" i="1" s="1"/>
  <c r="E231" i="1" s="1"/>
  <c r="E243" i="1" s="1"/>
  <c r="E255" i="1" s="1"/>
  <c r="E267" i="1" s="1"/>
  <c r="E279" i="1" s="1"/>
  <c r="E291" i="1" s="1"/>
  <c r="E303" i="1" s="1"/>
  <c r="E315" i="1" s="1"/>
  <c r="E327" i="1" s="1"/>
  <c r="E339" i="1" s="1"/>
  <c r="E351" i="1" s="1"/>
  <c r="E363" i="1" s="1"/>
  <c r="E375" i="1" s="1"/>
  <c r="E387" i="1" s="1"/>
  <c r="E399" i="1" s="1"/>
  <c r="E411" i="1" s="1"/>
  <c r="E423" i="1" s="1"/>
  <c r="E435" i="1" s="1"/>
  <c r="E447" i="1" s="1"/>
  <c r="E459" i="1" s="1"/>
  <c r="E471" i="1" s="1"/>
  <c r="E483" i="1" s="1"/>
  <c r="E495" i="1" s="1"/>
  <c r="E507" i="1" s="1"/>
  <c r="E519" i="1" s="1"/>
  <c r="B15" i="4" l="1"/>
  <c r="O35" i="4" l="1"/>
  <c r="O36" i="4" s="1"/>
  <c r="P35" i="4"/>
  <c r="P36" i="4" s="1"/>
  <c r="C4" i="10" l="1"/>
  <c r="B13" i="4" l="1"/>
  <c r="D28" i="4" s="1"/>
  <c r="D35" i="4" s="1"/>
  <c r="E28" i="4"/>
  <c r="E35" i="4" s="1"/>
  <c r="N28" i="4"/>
  <c r="N35" i="4" s="1"/>
  <c r="N36" i="4" s="1"/>
  <c r="F28" i="4" l="1"/>
  <c r="F35" i="4" s="1"/>
  <c r="M28" i="4"/>
  <c r="M35" i="4" s="1"/>
  <c r="M36" i="4" s="1"/>
  <c r="G28" i="4" l="1"/>
  <c r="H28" i="4" l="1"/>
  <c r="G35" i="4"/>
  <c r="G36" i="4" s="1"/>
  <c r="E103" i="1"/>
  <c r="E115" i="1" s="1"/>
  <c r="E127" i="1" s="1"/>
  <c r="E139" i="1" s="1"/>
  <c r="E151" i="1" s="1"/>
  <c r="E163" i="1" s="1"/>
  <c r="E175" i="1" s="1"/>
  <c r="E187" i="1" s="1"/>
  <c r="E199" i="1" s="1"/>
  <c r="E211" i="1" s="1"/>
  <c r="E223" i="1" s="1"/>
  <c r="E235" i="1" s="1"/>
  <c r="E247" i="1" s="1"/>
  <c r="E259" i="1" s="1"/>
  <c r="E271" i="1" s="1"/>
  <c r="E283" i="1" s="1"/>
  <c r="E295" i="1" s="1"/>
  <c r="E307" i="1" s="1"/>
  <c r="E319" i="1" s="1"/>
  <c r="E331" i="1" s="1"/>
  <c r="E343" i="1" s="1"/>
  <c r="E355" i="1" s="1"/>
  <c r="E367" i="1" s="1"/>
  <c r="E379" i="1" s="1"/>
  <c r="E391" i="1" s="1"/>
  <c r="E403" i="1" s="1"/>
  <c r="E415" i="1" s="1"/>
  <c r="E427" i="1" s="1"/>
  <c r="E439" i="1" s="1"/>
  <c r="E451" i="1" s="1"/>
  <c r="E463" i="1" s="1"/>
  <c r="E475" i="1" s="1"/>
  <c r="E487" i="1" s="1"/>
  <c r="E499" i="1" s="1"/>
  <c r="E511" i="1" s="1"/>
  <c r="I28" i="4" l="1"/>
  <c r="H35" i="4"/>
  <c r="H36" i="4" s="1"/>
  <c r="E104" i="1"/>
  <c r="E116" i="1" s="1"/>
  <c r="E128" i="1" s="1"/>
  <c r="E140" i="1" s="1"/>
  <c r="E152" i="1" s="1"/>
  <c r="E164" i="1" s="1"/>
  <c r="E176" i="1" s="1"/>
  <c r="E188" i="1" s="1"/>
  <c r="E200" i="1" s="1"/>
  <c r="E212" i="1" s="1"/>
  <c r="E224" i="1" s="1"/>
  <c r="E236" i="1" s="1"/>
  <c r="E248" i="1" s="1"/>
  <c r="E260" i="1" s="1"/>
  <c r="E272" i="1" s="1"/>
  <c r="E284" i="1" s="1"/>
  <c r="E296" i="1" s="1"/>
  <c r="E308" i="1" s="1"/>
  <c r="E320" i="1" s="1"/>
  <c r="E332" i="1" s="1"/>
  <c r="E344" i="1" s="1"/>
  <c r="E356" i="1" s="1"/>
  <c r="E368" i="1" s="1"/>
  <c r="E380" i="1" s="1"/>
  <c r="E392" i="1" s="1"/>
  <c r="E404" i="1" s="1"/>
  <c r="E416" i="1" s="1"/>
  <c r="E428" i="1" s="1"/>
  <c r="E440" i="1" s="1"/>
  <c r="E452" i="1" s="1"/>
  <c r="E464" i="1" s="1"/>
  <c r="E476" i="1" s="1"/>
  <c r="E488" i="1" s="1"/>
  <c r="E500" i="1" s="1"/>
  <c r="E512" i="1" s="1"/>
  <c r="J28" i="4" l="1"/>
  <c r="I35" i="4"/>
  <c r="I36" i="4" s="1"/>
  <c r="E105" i="1"/>
  <c r="E117" i="1" s="1"/>
  <c r="E129" i="1" s="1"/>
  <c r="E141" i="1" s="1"/>
  <c r="E153" i="1" s="1"/>
  <c r="E165" i="1" s="1"/>
  <c r="E177" i="1" s="1"/>
  <c r="E189" i="1" s="1"/>
  <c r="E201" i="1" s="1"/>
  <c r="E213" i="1" s="1"/>
  <c r="E225" i="1" s="1"/>
  <c r="E237" i="1" s="1"/>
  <c r="E249" i="1" s="1"/>
  <c r="E261" i="1" s="1"/>
  <c r="E273" i="1" s="1"/>
  <c r="E285" i="1" s="1"/>
  <c r="E297" i="1" s="1"/>
  <c r="E309" i="1" s="1"/>
  <c r="E321" i="1" s="1"/>
  <c r="E333" i="1" s="1"/>
  <c r="E345" i="1" s="1"/>
  <c r="E357" i="1" s="1"/>
  <c r="E369" i="1" s="1"/>
  <c r="E381" i="1" s="1"/>
  <c r="E393" i="1" s="1"/>
  <c r="E405" i="1" s="1"/>
  <c r="E417" i="1" s="1"/>
  <c r="E429" i="1" s="1"/>
  <c r="E441" i="1" s="1"/>
  <c r="E453" i="1" s="1"/>
  <c r="E465" i="1" s="1"/>
  <c r="E477" i="1" s="1"/>
  <c r="E489" i="1" s="1"/>
  <c r="E501" i="1" s="1"/>
  <c r="E513" i="1" s="1"/>
  <c r="K28" i="4" l="1"/>
  <c r="J35" i="4"/>
  <c r="J36" i="4" s="1"/>
  <c r="E106" i="1"/>
  <c r="E118" i="1" s="1"/>
  <c r="E130" i="1" s="1"/>
  <c r="E142" i="1" s="1"/>
  <c r="E154" i="1" s="1"/>
  <c r="E166" i="1" s="1"/>
  <c r="E178" i="1" s="1"/>
  <c r="E190" i="1" s="1"/>
  <c r="E202" i="1" s="1"/>
  <c r="E214" i="1" s="1"/>
  <c r="E226" i="1" s="1"/>
  <c r="E238" i="1" s="1"/>
  <c r="E250" i="1" s="1"/>
  <c r="E262" i="1" s="1"/>
  <c r="E274" i="1" s="1"/>
  <c r="E286" i="1" s="1"/>
  <c r="E298" i="1" s="1"/>
  <c r="E310" i="1" s="1"/>
  <c r="E322" i="1" s="1"/>
  <c r="E334" i="1" s="1"/>
  <c r="E346" i="1" s="1"/>
  <c r="E358" i="1" s="1"/>
  <c r="E370" i="1" s="1"/>
  <c r="E382" i="1" s="1"/>
  <c r="E394" i="1" s="1"/>
  <c r="E406" i="1" s="1"/>
  <c r="E418" i="1" s="1"/>
  <c r="E430" i="1" s="1"/>
  <c r="E442" i="1" s="1"/>
  <c r="E454" i="1" s="1"/>
  <c r="E466" i="1" s="1"/>
  <c r="E478" i="1" s="1"/>
  <c r="E490" i="1" s="1"/>
  <c r="E502" i="1" s="1"/>
  <c r="E514" i="1" s="1"/>
  <c r="L28" i="4" l="1"/>
  <c r="K35" i="4"/>
  <c r="K36" i="4" s="1"/>
  <c r="E107" i="1"/>
  <c r="E119" i="1" s="1"/>
  <c r="E131" i="1" s="1"/>
  <c r="E143" i="1" s="1"/>
  <c r="E155" i="1" s="1"/>
  <c r="E167" i="1" s="1"/>
  <c r="E179" i="1" s="1"/>
  <c r="E191" i="1" s="1"/>
  <c r="E203" i="1" s="1"/>
  <c r="E215" i="1" s="1"/>
  <c r="E227" i="1" s="1"/>
  <c r="E239" i="1" s="1"/>
  <c r="E251" i="1" s="1"/>
  <c r="E263" i="1" s="1"/>
  <c r="E275" i="1" s="1"/>
  <c r="E287" i="1" s="1"/>
  <c r="E299" i="1" s="1"/>
  <c r="E311" i="1" s="1"/>
  <c r="E323" i="1" s="1"/>
  <c r="E335" i="1" s="1"/>
  <c r="E347" i="1" s="1"/>
  <c r="E359" i="1" s="1"/>
  <c r="E371" i="1" s="1"/>
  <c r="E383" i="1" s="1"/>
  <c r="E395" i="1" s="1"/>
  <c r="E407" i="1" s="1"/>
  <c r="E419" i="1" s="1"/>
  <c r="E431" i="1" s="1"/>
  <c r="E443" i="1" s="1"/>
  <c r="E455" i="1" s="1"/>
  <c r="E467" i="1" s="1"/>
  <c r="E479" i="1" s="1"/>
  <c r="E491" i="1" s="1"/>
  <c r="E503" i="1" s="1"/>
  <c r="E515" i="1" s="1"/>
  <c r="L35" i="4" l="1"/>
  <c r="L36" i="4" s="1"/>
  <c r="Q28" i="4"/>
  <c r="E108" i="1"/>
  <c r="E120" i="1" s="1"/>
  <c r="E132" i="1" s="1"/>
  <c r="E144" i="1" s="1"/>
  <c r="E156" i="1" s="1"/>
  <c r="E168" i="1" s="1"/>
  <c r="E180" i="1" s="1"/>
  <c r="E192" i="1" s="1"/>
  <c r="E204" i="1" s="1"/>
  <c r="E216" i="1" s="1"/>
  <c r="E228" i="1" s="1"/>
  <c r="E240" i="1" s="1"/>
  <c r="E252" i="1" s="1"/>
  <c r="E264" i="1" s="1"/>
  <c r="E276" i="1" s="1"/>
  <c r="E288" i="1" s="1"/>
  <c r="E300" i="1" s="1"/>
  <c r="E312" i="1" s="1"/>
  <c r="E324" i="1" s="1"/>
  <c r="E336" i="1" s="1"/>
  <c r="E348" i="1" s="1"/>
  <c r="E360" i="1" s="1"/>
  <c r="E372" i="1" s="1"/>
  <c r="E384" i="1" s="1"/>
  <c r="E396" i="1" s="1"/>
  <c r="E408" i="1" s="1"/>
  <c r="E420" i="1" s="1"/>
  <c r="E432" i="1" s="1"/>
  <c r="E444" i="1" s="1"/>
  <c r="E456" i="1" s="1"/>
  <c r="E468" i="1" s="1"/>
  <c r="E480" i="1" s="1"/>
  <c r="E492" i="1" s="1"/>
  <c r="E504" i="1" s="1"/>
  <c r="E516" i="1" s="1"/>
  <c r="Q35" i="4" l="1"/>
  <c r="E109" i="1"/>
  <c r="E121" i="1" s="1"/>
  <c r="E133" i="1" s="1"/>
  <c r="E145" i="1" s="1"/>
  <c r="E157" i="1" s="1"/>
  <c r="E169" i="1" s="1"/>
  <c r="E181" i="1" s="1"/>
  <c r="E193" i="1" s="1"/>
  <c r="E205" i="1" s="1"/>
  <c r="E217" i="1" s="1"/>
  <c r="E229" i="1" s="1"/>
  <c r="E241" i="1" s="1"/>
  <c r="E253" i="1" s="1"/>
  <c r="E265" i="1" s="1"/>
  <c r="E277" i="1" s="1"/>
  <c r="E289" i="1" s="1"/>
  <c r="E301" i="1" s="1"/>
  <c r="E313" i="1" s="1"/>
  <c r="E325" i="1" s="1"/>
  <c r="E337" i="1" s="1"/>
  <c r="E349" i="1" s="1"/>
  <c r="E361" i="1" s="1"/>
  <c r="E373" i="1" s="1"/>
  <c r="E385" i="1" s="1"/>
  <c r="E397" i="1" s="1"/>
  <c r="E409" i="1" s="1"/>
  <c r="E421" i="1" s="1"/>
  <c r="E433" i="1" s="1"/>
  <c r="E445" i="1" s="1"/>
  <c r="E457" i="1" s="1"/>
  <c r="E469" i="1" s="1"/>
  <c r="E481" i="1" s="1"/>
  <c r="E493" i="1" s="1"/>
  <c r="E505" i="1" s="1"/>
  <c r="E517" i="1" s="1"/>
  <c r="E110" i="1" l="1"/>
  <c r="E122" i="1" s="1"/>
  <c r="E134" i="1" s="1"/>
  <c r="E146" i="1" s="1"/>
  <c r="E158" i="1" s="1"/>
  <c r="E170" i="1" s="1"/>
  <c r="E182" i="1" s="1"/>
  <c r="E194" i="1" s="1"/>
  <c r="E206" i="1" s="1"/>
  <c r="E218" i="1" s="1"/>
  <c r="E230" i="1" s="1"/>
  <c r="E242" i="1" s="1"/>
  <c r="E254" i="1" s="1"/>
  <c r="E266" i="1" s="1"/>
  <c r="E278" i="1" s="1"/>
  <c r="E290" i="1" s="1"/>
  <c r="E302" i="1" s="1"/>
  <c r="E314" i="1" s="1"/>
  <c r="E326" i="1" s="1"/>
  <c r="E338" i="1" s="1"/>
  <c r="E350" i="1" s="1"/>
  <c r="E362" i="1" s="1"/>
  <c r="E374" i="1" s="1"/>
  <c r="E386" i="1" s="1"/>
  <c r="E398" i="1" s="1"/>
  <c r="E410" i="1" s="1"/>
  <c r="E422" i="1" s="1"/>
  <c r="E434" i="1" s="1"/>
  <c r="E446" i="1" s="1"/>
  <c r="E458" i="1" s="1"/>
  <c r="E470" i="1" s="1"/>
  <c r="E482" i="1" s="1"/>
  <c r="E494" i="1" s="1"/>
  <c r="E506" i="1" s="1"/>
  <c r="E518" i="1" s="1"/>
  <c r="F123" i="1" l="1"/>
  <c r="F111" i="1"/>
  <c r="F99" i="1"/>
  <c r="F87" i="1"/>
  <c r="F75" i="1"/>
  <c r="F63" i="1"/>
  <c r="F51" i="1"/>
  <c r="F39" i="1"/>
  <c r="B10" i="4" l="1"/>
  <c r="B7" i="4"/>
  <c r="D32" i="4" s="1"/>
  <c r="F21" i="4" l="1"/>
  <c r="F20" i="4"/>
  <c r="E20" i="4"/>
  <c r="D24" i="4"/>
  <c r="D27" i="4" s="1"/>
  <c r="M25" i="4"/>
  <c r="I25" i="4"/>
  <c r="E25" i="4"/>
  <c r="L26" i="4"/>
  <c r="H26" i="4"/>
  <c r="L24" i="4"/>
  <c r="H24" i="4"/>
  <c r="P22" i="4"/>
  <c r="L22" i="4"/>
  <c r="H22" i="4"/>
  <c r="N21" i="4"/>
  <c r="J21" i="4"/>
  <c r="E21" i="4"/>
  <c r="K20" i="4"/>
  <c r="G20" i="4"/>
  <c r="K22" i="4"/>
  <c r="M21" i="4"/>
  <c r="N20" i="4"/>
  <c r="L25" i="4"/>
  <c r="H25" i="4"/>
  <c r="O26" i="4"/>
  <c r="K26" i="4"/>
  <c r="G26" i="4"/>
  <c r="K24" i="4"/>
  <c r="G24" i="4"/>
  <c r="O22" i="4"/>
  <c r="G22" i="4"/>
  <c r="I21" i="4"/>
  <c r="J20" i="4"/>
  <c r="K25" i="4"/>
  <c r="G25" i="4"/>
  <c r="N26" i="4"/>
  <c r="J26" i="4"/>
  <c r="F26" i="4"/>
  <c r="J24" i="4"/>
  <c r="F24" i="4"/>
  <c r="N22" i="4"/>
  <c r="J22" i="4"/>
  <c r="F22" i="4"/>
  <c r="L21" i="4"/>
  <c r="H21" i="4"/>
  <c r="M20" i="4"/>
  <c r="I20" i="4"/>
  <c r="O21" i="4"/>
  <c r="G21" i="4"/>
  <c r="H20" i="4"/>
  <c r="N25" i="4"/>
  <c r="J25" i="4"/>
  <c r="F25" i="4"/>
  <c r="M26" i="4"/>
  <c r="I26" i="4"/>
  <c r="M24" i="4"/>
  <c r="I24" i="4"/>
  <c r="E24" i="4"/>
  <c r="M22" i="4"/>
  <c r="I22" i="4"/>
  <c r="K21" i="4"/>
  <c r="L20" i="4"/>
  <c r="D20" i="4"/>
  <c r="D33" i="4"/>
  <c r="D34" i="4" s="1"/>
  <c r="E32" i="4"/>
  <c r="D36" i="4" l="1"/>
  <c r="F32" i="4"/>
  <c r="E33" i="4"/>
  <c r="F33" i="4" s="1"/>
  <c r="Q32" i="4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F34" i="4" l="1"/>
  <c r="F36" i="4" s="1"/>
  <c r="E34" i="4"/>
  <c r="Q33" i="4"/>
  <c r="B520" i="1"/>
  <c r="B519" i="1"/>
  <c r="B518" i="1"/>
  <c r="B517" i="1"/>
  <c r="B516" i="1"/>
  <c r="B515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D520" i="1" s="1"/>
  <c r="B508" i="1"/>
  <c r="D507" i="1"/>
  <c r="D519" i="1" s="1"/>
  <c r="B507" i="1"/>
  <c r="D506" i="1"/>
  <c r="D518" i="1" s="1"/>
  <c r="B506" i="1"/>
  <c r="D505" i="1"/>
  <c r="D517" i="1" s="1"/>
  <c r="B505" i="1"/>
  <c r="D504" i="1"/>
  <c r="D516" i="1" s="1"/>
  <c r="B504" i="1"/>
  <c r="D503" i="1"/>
  <c r="D515" i="1" s="1"/>
  <c r="B503" i="1"/>
  <c r="D502" i="1"/>
  <c r="D514" i="1" s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E36" i="4" l="1"/>
  <c r="Q36" i="4" s="1"/>
  <c r="Q34" i="4"/>
  <c r="C7" i="2"/>
  <c r="C22" i="2" s="1"/>
  <c r="A19" i="2"/>
  <c r="A22" i="2" s="1"/>
  <c r="A25" i="2" s="1"/>
  <c r="A28" i="2" s="1"/>
  <c r="A31" i="2" s="1"/>
  <c r="A34" i="2" s="1"/>
  <c r="D12" i="3"/>
  <c r="E12" i="3" s="1"/>
  <c r="F12" i="3" s="1"/>
  <c r="A18" i="3"/>
  <c r="A14" i="3"/>
  <c r="A15" i="3" s="1"/>
  <c r="C5" i="2" l="1"/>
  <c r="D7" i="2"/>
  <c r="D22" i="2" s="1"/>
  <c r="C6" i="2"/>
  <c r="C16" i="2"/>
  <c r="G12" i="3"/>
  <c r="C13" i="2"/>
  <c r="D19" i="2" s="1"/>
  <c r="C9" i="2"/>
  <c r="C10" i="2"/>
  <c r="C28" i="2" s="1"/>
  <c r="C25" i="2"/>
  <c r="D13" i="2" l="1"/>
  <c r="E19" i="2" s="1"/>
  <c r="D25" i="2"/>
  <c r="D9" i="2"/>
  <c r="D16" i="2"/>
  <c r="D10" i="2"/>
  <c r="D28" i="2" s="1"/>
  <c r="D4" i="2"/>
  <c r="D5" i="2"/>
  <c r="E7" i="2"/>
  <c r="D6" i="2"/>
  <c r="H12" i="3"/>
  <c r="C31" i="2"/>
  <c r="D31" i="2" l="1"/>
  <c r="E22" i="2"/>
  <c r="E6" i="2"/>
  <c r="E10" i="2"/>
  <c r="E28" i="2" s="1"/>
  <c r="E5" i="2"/>
  <c r="E9" i="2"/>
  <c r="E4" i="2"/>
  <c r="E16" i="2"/>
  <c r="E13" i="2"/>
  <c r="F19" i="2" s="1"/>
  <c r="F7" i="2"/>
  <c r="E25" i="2"/>
  <c r="I12" i="3"/>
  <c r="E31" i="2" l="1"/>
  <c r="F25" i="2"/>
  <c r="G7" i="2"/>
  <c r="F4" i="2"/>
  <c r="F5" i="2"/>
  <c r="F13" i="2"/>
  <c r="G19" i="2" s="1"/>
  <c r="F10" i="2"/>
  <c r="F28" i="2" s="1"/>
  <c r="F22" i="2"/>
  <c r="F16" i="2"/>
  <c r="F9" i="2"/>
  <c r="F6" i="2"/>
  <c r="J12" i="3"/>
  <c r="F31" i="2" l="1"/>
  <c r="G25" i="2"/>
  <c r="G16" i="2"/>
  <c r="G4" i="2"/>
  <c r="G5" i="2"/>
  <c r="G13" i="2"/>
  <c r="H19" i="2" s="1"/>
  <c r="H7" i="2"/>
  <c r="G6" i="2"/>
  <c r="G10" i="2"/>
  <c r="G28" i="2" s="1"/>
  <c r="G9" i="2"/>
  <c r="G22" i="2"/>
  <c r="K12" i="3"/>
  <c r="G31" i="2" l="1"/>
  <c r="H4" i="2"/>
  <c r="H22" i="2"/>
  <c r="H16" i="2"/>
  <c r="H13" i="2"/>
  <c r="I19" i="2" s="1"/>
  <c r="H6" i="2"/>
  <c r="H5" i="2"/>
  <c r="H10" i="2"/>
  <c r="H28" i="2" s="1"/>
  <c r="H9" i="2"/>
  <c r="I7" i="2"/>
  <c r="L12" i="3"/>
  <c r="M12" i="3" s="1"/>
  <c r="I9" i="2" l="1"/>
  <c r="I6" i="2"/>
  <c r="I16" i="2"/>
  <c r="I22" i="2" s="1"/>
  <c r="I5" i="2"/>
  <c r="I10" i="2"/>
  <c r="I28" i="2" s="1"/>
  <c r="I4" i="2"/>
  <c r="I13" i="2"/>
  <c r="J19" i="2" s="1"/>
  <c r="J7" i="2"/>
  <c r="J4" i="2" l="1"/>
  <c r="J22" i="2"/>
  <c r="J16" i="2"/>
  <c r="J6" i="2"/>
  <c r="J10" i="2"/>
  <c r="J28" i="2" s="1"/>
  <c r="J9" i="2"/>
  <c r="J5" i="2"/>
  <c r="J13" i="2"/>
  <c r="K19" i="2" s="1"/>
  <c r="K7" i="2"/>
  <c r="K10" i="2" l="1"/>
  <c r="K28" i="2" s="1"/>
  <c r="K22" i="2"/>
  <c r="K9" i="2"/>
  <c r="K6" i="2"/>
  <c r="K4" i="2"/>
  <c r="K5" i="2"/>
  <c r="K13" i="2"/>
  <c r="L19" i="2" s="1"/>
  <c r="L7" i="2"/>
  <c r="K16" i="2"/>
  <c r="L10" i="2" l="1"/>
  <c r="L28" i="2" s="1"/>
  <c r="M7" i="2"/>
  <c r="L9" i="2"/>
  <c r="L16" i="2"/>
  <c r="L4" i="2"/>
  <c r="L22" i="2"/>
  <c r="L13" i="2"/>
  <c r="M19" i="2" s="1"/>
  <c r="L5" i="2"/>
  <c r="L6" i="2"/>
  <c r="M10" i="2" l="1"/>
  <c r="M28" i="2" s="1"/>
  <c r="M9" i="2"/>
  <c r="M5" i="2"/>
  <c r="M13" i="2"/>
  <c r="N19" i="2" s="1"/>
  <c r="M22" i="2"/>
  <c r="M4" i="2"/>
  <c r="M6" i="2"/>
  <c r="N7" i="2"/>
  <c r="M16" i="2"/>
  <c r="N10" i="2" l="1"/>
  <c r="N28" i="2" s="1"/>
  <c r="N16" i="2"/>
  <c r="N6" i="2"/>
  <c r="N13" i="2"/>
  <c r="O19" i="2" s="1"/>
  <c r="N5" i="2"/>
  <c r="N9" i="2"/>
  <c r="N22" i="2"/>
  <c r="N4" i="2"/>
  <c r="O7" i="2"/>
  <c r="O13" i="2" l="1"/>
  <c r="P19" i="2" s="1"/>
  <c r="O22" i="2"/>
  <c r="O4" i="2"/>
  <c r="O6" i="2"/>
  <c r="O5" i="2"/>
  <c r="O16" i="2"/>
  <c r="O9" i="2"/>
  <c r="O10" i="2"/>
  <c r="O28" i="2" s="1"/>
  <c r="P7" i="2"/>
  <c r="P13" i="2" l="1"/>
  <c r="Q19" i="2" s="1"/>
  <c r="P5" i="2"/>
  <c r="P9" i="2"/>
  <c r="P16" i="2"/>
  <c r="P6" i="2"/>
  <c r="Q7" i="2"/>
  <c r="P22" i="2"/>
  <c r="P4" i="2"/>
  <c r="P10" i="2"/>
  <c r="P28" i="2" s="1"/>
  <c r="Q4" i="2" l="1"/>
  <c r="Q16" i="2"/>
  <c r="Q10" i="2"/>
  <c r="Q28" i="2" s="1"/>
  <c r="R7" i="2"/>
  <c r="Q5" i="2"/>
  <c r="Q13" i="2"/>
  <c r="R19" i="2" s="1"/>
  <c r="Q22" i="2"/>
  <c r="Q9" i="2"/>
  <c r="Q6" i="2"/>
  <c r="R10" i="2" l="1"/>
  <c r="R28" i="2" s="1"/>
  <c r="R16" i="2"/>
  <c r="R6" i="2"/>
  <c r="R13" i="2"/>
  <c r="S19" i="2" s="1"/>
  <c r="R5" i="2"/>
  <c r="R9" i="2"/>
  <c r="S7" i="2"/>
  <c r="R4" i="2"/>
  <c r="R22" i="2"/>
  <c r="S4" i="2" l="1"/>
  <c r="S5" i="2"/>
  <c r="S10" i="2"/>
  <c r="S28" i="2" s="1"/>
  <c r="T7" i="2"/>
  <c r="S16" i="2"/>
  <c r="S13" i="2"/>
  <c r="T19" i="2" s="1"/>
  <c r="S22" i="2"/>
  <c r="S9" i="2"/>
  <c r="S6" i="2"/>
  <c r="T13" i="2" l="1"/>
  <c r="U19" i="2" s="1"/>
  <c r="U7" i="2"/>
  <c r="T9" i="2"/>
  <c r="T16" i="2"/>
  <c r="T22" i="2"/>
  <c r="T5" i="2"/>
  <c r="T6" i="2"/>
  <c r="T4" i="2"/>
  <c r="T10" i="2"/>
  <c r="T28" i="2" s="1"/>
  <c r="U9" i="2" l="1"/>
  <c r="U6" i="2"/>
  <c r="U10" i="2"/>
  <c r="U28" i="2" s="1"/>
  <c r="U4" i="2"/>
  <c r="U13" i="2"/>
  <c r="V19" i="2" s="1"/>
  <c r="V7" i="2"/>
  <c r="U16" i="2"/>
  <c r="U22" i="2" s="1"/>
  <c r="U5" i="2"/>
  <c r="V10" i="2" l="1"/>
  <c r="V28" i="2" s="1"/>
  <c r="V6" i="2"/>
  <c r="V5" i="2"/>
  <c r="V13" i="2"/>
  <c r="W19" i="2" s="1"/>
  <c r="V22" i="2"/>
  <c r="V9" i="2"/>
  <c r="W7" i="2"/>
  <c r="V4" i="2"/>
  <c r="V16" i="2"/>
  <c r="W13" i="2" l="1"/>
  <c r="X19" i="2" s="1"/>
  <c r="W16" i="2"/>
  <c r="W9" i="2"/>
  <c r="W22" i="2"/>
  <c r="W4" i="2"/>
  <c r="W5" i="2"/>
  <c r="W6" i="2"/>
  <c r="W10" i="2"/>
  <c r="W28" i="2" s="1"/>
  <c r="X7" i="2"/>
  <c r="X13" i="2" l="1"/>
  <c r="Y19" i="2" s="1"/>
  <c r="X22" i="2"/>
  <c r="X6" i="2"/>
  <c r="X9" i="2"/>
  <c r="X4" i="2"/>
  <c r="X5" i="2"/>
  <c r="X10" i="2"/>
  <c r="X28" i="2" s="1"/>
  <c r="Y7" i="2"/>
  <c r="X16" i="2"/>
  <c r="Z7" i="2" l="1"/>
  <c r="Y22" i="2"/>
  <c r="Y10" i="2"/>
  <c r="Y28" i="2" s="1"/>
  <c r="Y9" i="2"/>
  <c r="Y6" i="2"/>
  <c r="Y13" i="2"/>
  <c r="Z19" i="2" s="1"/>
  <c r="Y16" i="2"/>
  <c r="Y4" i="2"/>
  <c r="Y5" i="2"/>
  <c r="Z4" i="2" l="1"/>
  <c r="Z5" i="2"/>
  <c r="Z16" i="2"/>
  <c r="Z10" i="2"/>
  <c r="Z28" i="2" s="1"/>
  <c r="Z6" i="2"/>
  <c r="Z13" i="2"/>
  <c r="AA19" i="2" s="1"/>
  <c r="AA7" i="2"/>
  <c r="Z9" i="2"/>
  <c r="Z22" i="2"/>
  <c r="AA4" i="2" l="1"/>
  <c r="AA5" i="2"/>
  <c r="AA6" i="2"/>
  <c r="AA13" i="2"/>
  <c r="AB19" i="2" s="1"/>
  <c r="AA16" i="2"/>
  <c r="AA10" i="2"/>
  <c r="AA28" i="2" s="1"/>
  <c r="AB7" i="2"/>
  <c r="AA9" i="2"/>
  <c r="AA22" i="2"/>
  <c r="AB4" i="2" l="1"/>
  <c r="AB16" i="2"/>
  <c r="AB10" i="2"/>
  <c r="AB28" i="2" s="1"/>
  <c r="AB22" i="2"/>
  <c r="AB5" i="2"/>
  <c r="AB13" i="2"/>
  <c r="AC19" i="2" s="1"/>
  <c r="AB6" i="2"/>
  <c r="AB9" i="2"/>
  <c r="AC7" i="2"/>
  <c r="AC4" i="2" l="1"/>
  <c r="AC22" i="2"/>
  <c r="AC10" i="2"/>
  <c r="AC28" i="2" s="1"/>
  <c r="AC16" i="2"/>
  <c r="AC6" i="2"/>
  <c r="AC9" i="2"/>
  <c r="AC5" i="2"/>
  <c r="AC13" i="2"/>
  <c r="AD19" i="2" s="1"/>
  <c r="AD7" i="2"/>
  <c r="AD4" i="2" l="1"/>
  <c r="AD16" i="2"/>
  <c r="AD10" i="2"/>
  <c r="AD28" i="2" s="1"/>
  <c r="AE7" i="2"/>
  <c r="AD5" i="2"/>
  <c r="AD13" i="2"/>
  <c r="AE19" i="2" s="1"/>
  <c r="AD6" i="2"/>
  <c r="AD9" i="2"/>
  <c r="AD22" i="2"/>
  <c r="AE4" i="2" l="1"/>
  <c r="AE5" i="2"/>
  <c r="AE10" i="2"/>
  <c r="AE28" i="2" s="1"/>
  <c r="AE16" i="2"/>
  <c r="AE6" i="2"/>
  <c r="AE13" i="2"/>
  <c r="AF19" i="2" s="1"/>
  <c r="AF7" i="2"/>
  <c r="AE9" i="2"/>
  <c r="AE22" i="2"/>
  <c r="AF4" i="2" l="1"/>
  <c r="AF5" i="2"/>
  <c r="AF10" i="2"/>
  <c r="AF28" i="2" s="1"/>
  <c r="AF22" i="2"/>
  <c r="AF16" i="2"/>
  <c r="AF13" i="2"/>
  <c r="AG19" i="2" s="1"/>
  <c r="AF6" i="2"/>
  <c r="AF9" i="2"/>
  <c r="AG7" i="2"/>
  <c r="AG4" i="2" l="1"/>
  <c r="AG5" i="2"/>
  <c r="AG13" i="2"/>
  <c r="AH19" i="2" s="1"/>
  <c r="AG6" i="2"/>
  <c r="AG10" i="2"/>
  <c r="AG28" i="2" s="1"/>
  <c r="AG9" i="2"/>
  <c r="AG16" i="2"/>
  <c r="AG22" i="2" s="1"/>
  <c r="AH7" i="2"/>
  <c r="AH4" i="2" l="1"/>
  <c r="AH6" i="2"/>
  <c r="AH10" i="2"/>
  <c r="AH28" i="2" s="1"/>
  <c r="AI7" i="2"/>
  <c r="AH22" i="2"/>
  <c r="AH13" i="2"/>
  <c r="AI19" i="2" s="1"/>
  <c r="AH5" i="2"/>
  <c r="AH9" i="2"/>
  <c r="AH16" i="2"/>
  <c r="AI4" i="2" l="1"/>
  <c r="AI9" i="2"/>
  <c r="AJ7" i="2"/>
  <c r="AI5" i="2"/>
  <c r="AI10" i="2"/>
  <c r="AI28" i="2" s="1"/>
  <c r="AI22" i="2"/>
  <c r="AI16" i="2"/>
  <c r="AI13" i="2"/>
  <c r="AJ19" i="2" s="1"/>
  <c r="AI6" i="2"/>
  <c r="AJ4" i="2" l="1"/>
  <c r="AK7" i="2"/>
  <c r="AJ10" i="2"/>
  <c r="AJ28" i="2" s="1"/>
  <c r="AJ16" i="2"/>
  <c r="AJ6" i="2"/>
  <c r="AJ13" i="2"/>
  <c r="AK19" i="2" s="1"/>
  <c r="AJ5" i="2"/>
  <c r="AJ9" i="2"/>
  <c r="AJ22" i="2"/>
  <c r="AK13" i="2" l="1"/>
  <c r="AL19" i="2" s="1"/>
  <c r="AK6" i="2"/>
  <c r="AK9" i="2"/>
  <c r="AL7" i="2"/>
  <c r="AK4" i="2"/>
  <c r="AK16" i="2"/>
  <c r="AK10" i="2"/>
  <c r="AK28" i="2" s="1"/>
  <c r="AK22" i="2"/>
  <c r="AK5" i="2"/>
  <c r="AL4" i="2" l="1"/>
  <c r="AL6" i="2"/>
  <c r="AL13" i="2"/>
  <c r="AM19" i="2" s="1"/>
  <c r="AL5" i="2"/>
  <c r="AL10" i="2"/>
  <c r="AL28" i="2" s="1"/>
  <c r="AM7" i="2"/>
  <c r="AL22" i="2"/>
  <c r="AL9" i="2"/>
  <c r="AL16" i="2"/>
  <c r="AM4" i="2" l="1"/>
  <c r="AM16" i="2"/>
  <c r="AM10" i="2"/>
  <c r="AM28" i="2" s="1"/>
  <c r="AN7" i="2"/>
  <c r="AM5" i="2"/>
  <c r="AM13" i="2"/>
  <c r="AN19" i="2" s="1"/>
  <c r="AM22" i="2"/>
  <c r="AM9" i="2"/>
  <c r="AM6" i="2"/>
  <c r="AN10" i="2" l="1"/>
  <c r="AN28" i="2" s="1"/>
  <c r="AN16" i="2"/>
  <c r="AN6" i="2"/>
  <c r="AN13" i="2"/>
  <c r="AO19" i="2" s="1"/>
  <c r="AN5" i="2"/>
  <c r="AN9" i="2"/>
  <c r="AN22" i="2"/>
  <c r="AN4" i="2"/>
  <c r="AO7" i="2"/>
  <c r="AO4" i="2" l="1"/>
  <c r="AO16" i="2"/>
  <c r="AO22" i="2"/>
  <c r="AO5" i="2"/>
  <c r="AO6" i="2"/>
  <c r="AO10" i="2"/>
  <c r="AO28" i="2" s="1"/>
  <c r="AO13" i="2"/>
  <c r="AP19" i="2" s="1"/>
  <c r="AO9" i="2"/>
  <c r="AP7" i="2"/>
  <c r="AP13" i="2" l="1"/>
  <c r="AQ19" i="2" s="1"/>
  <c r="AP5" i="2"/>
  <c r="AP9" i="2"/>
  <c r="AP16" i="2"/>
  <c r="AP6" i="2"/>
  <c r="AQ7" i="2"/>
  <c r="AP22" i="2"/>
  <c r="AP4" i="2"/>
  <c r="AP10" i="2"/>
  <c r="AP28" i="2" s="1"/>
  <c r="AQ4" i="2" l="1"/>
  <c r="AQ5" i="2"/>
  <c r="AQ10" i="2"/>
  <c r="AQ28" i="2" s="1"/>
  <c r="AR7" i="2"/>
  <c r="AQ16" i="2"/>
  <c r="AQ13" i="2"/>
  <c r="AR19" i="2" s="1"/>
  <c r="AQ22" i="2"/>
  <c r="AQ9" i="2"/>
  <c r="AQ6" i="2"/>
  <c r="AR10" i="2" l="1"/>
  <c r="AR28" i="2" s="1"/>
  <c r="AR16" i="2"/>
  <c r="AR6" i="2"/>
  <c r="AR13" i="2"/>
  <c r="AS19" i="2" s="1"/>
  <c r="AR5" i="2"/>
  <c r="AR9" i="2"/>
  <c r="AR22" i="2"/>
  <c r="AR4" i="2"/>
  <c r="AS7" i="2"/>
  <c r="AS16" i="2" l="1"/>
  <c r="AS22" i="2" s="1"/>
  <c r="AS6" i="2"/>
  <c r="AS13" i="2"/>
  <c r="AT19" i="2" s="1"/>
  <c r="AS9" i="2"/>
  <c r="AT7" i="2"/>
  <c r="AS10" i="2"/>
  <c r="AS28" i="2" s="1"/>
  <c r="AS4" i="2"/>
  <c r="AS5" i="2"/>
  <c r="AT13" i="2" l="1"/>
  <c r="AU19" i="2" s="1"/>
  <c r="AT22" i="2"/>
  <c r="AT9" i="2"/>
  <c r="AT6" i="2"/>
  <c r="AT4" i="2"/>
  <c r="AT5" i="2"/>
  <c r="AT10" i="2"/>
  <c r="AT28" i="2" s="1"/>
  <c r="AU7" i="2"/>
  <c r="AT16" i="2"/>
  <c r="AU10" i="2" l="1"/>
  <c r="AU28" i="2" s="1"/>
  <c r="AV7" i="2"/>
  <c r="AU6" i="2"/>
  <c r="AU13" i="2"/>
  <c r="AV19" i="2" s="1"/>
  <c r="AU16" i="2"/>
  <c r="AU9" i="2"/>
  <c r="AU5" i="2"/>
  <c r="AU4" i="2"/>
  <c r="AU22" i="2"/>
  <c r="AV6" i="2" l="1"/>
  <c r="AV16" i="2"/>
  <c r="AV10" i="2"/>
  <c r="AV28" i="2" s="1"/>
  <c r="AW7" i="2"/>
  <c r="AV5" i="2"/>
  <c r="AV13" i="2"/>
  <c r="AW19" i="2" s="1"/>
  <c r="AV22" i="2"/>
  <c r="AV4" i="2"/>
  <c r="AV9" i="2"/>
  <c r="AW13" i="2" l="1"/>
  <c r="AX19" i="2" s="1"/>
  <c r="AW22" i="2"/>
  <c r="AW9" i="2"/>
  <c r="AW5" i="2"/>
  <c r="AW4" i="2"/>
  <c r="AX7" i="2"/>
  <c r="AW10" i="2"/>
  <c r="AW28" i="2" s="1"/>
  <c r="AW16" i="2"/>
  <c r="AW6" i="2"/>
  <c r="AX10" i="2" l="1"/>
  <c r="AX28" i="2" s="1"/>
  <c r="AY7" i="2"/>
  <c r="AX16" i="2"/>
  <c r="AX13" i="2"/>
  <c r="AY19" i="2" s="1"/>
  <c r="AX22" i="2"/>
  <c r="AX9" i="2"/>
  <c r="AX6" i="2"/>
  <c r="AX4" i="2"/>
  <c r="AX5" i="2"/>
  <c r="AY4" i="2" l="1"/>
  <c r="AY6" i="2"/>
  <c r="AZ7" i="2"/>
  <c r="AY22" i="2"/>
  <c r="AY10" i="2"/>
  <c r="AY28" i="2" s="1"/>
  <c r="AY13" i="2"/>
  <c r="AZ19" i="2" s="1"/>
  <c r="AY16" i="2"/>
  <c r="AY9" i="2"/>
  <c r="AY5" i="2"/>
  <c r="AZ13" i="2" l="1"/>
  <c r="BA19" i="2" s="1"/>
  <c r="BA7" i="2"/>
  <c r="AZ9" i="2"/>
  <c r="AZ22" i="2"/>
  <c r="AZ5" i="2"/>
  <c r="AZ6" i="2"/>
  <c r="AZ16" i="2"/>
  <c r="AZ4" i="2"/>
  <c r="AZ10" i="2"/>
  <c r="AZ28" i="2" s="1"/>
  <c r="BA10" i="2" l="1"/>
  <c r="BA28" i="2" s="1"/>
  <c r="BA16" i="2"/>
  <c r="BA6" i="2"/>
  <c r="BA13" i="2"/>
  <c r="BB19" i="2" s="1"/>
  <c r="BA22" i="2"/>
  <c r="BA9" i="2"/>
  <c r="BA5" i="2"/>
  <c r="BA4" i="2"/>
  <c r="BB7" i="2"/>
  <c r="BB10" i="2" l="1"/>
  <c r="BB28" i="2" s="1"/>
  <c r="BC7" i="2"/>
  <c r="BB16" i="2"/>
  <c r="BB13" i="2"/>
  <c r="BC19" i="2" s="1"/>
  <c r="BB22" i="2"/>
  <c r="BB9" i="2"/>
  <c r="BB6" i="2"/>
  <c r="BB4" i="2"/>
  <c r="BB5" i="2"/>
  <c r="BC13" i="2" l="1"/>
  <c r="BD19" i="2" s="1"/>
  <c r="BC16" i="2"/>
  <c r="BC9" i="2"/>
  <c r="BC5" i="2"/>
  <c r="BC4" i="2"/>
  <c r="BC6" i="2"/>
  <c r="BC10" i="2"/>
  <c r="BC28" i="2" s="1"/>
  <c r="BD7" i="2"/>
  <c r="BC22" i="2"/>
  <c r="BD13" i="2" l="1"/>
  <c r="BE19" i="2" s="1"/>
  <c r="BE7" i="2"/>
  <c r="BD9" i="2"/>
  <c r="BD22" i="2"/>
  <c r="BD4" i="2"/>
  <c r="BD16" i="2"/>
  <c r="BD10" i="2"/>
  <c r="BD28" i="2" s="1"/>
  <c r="BD6" i="2"/>
  <c r="BD5" i="2"/>
  <c r="BE16" i="2" l="1"/>
  <c r="BE22" i="2" s="1"/>
  <c r="BE5" i="2"/>
  <c r="BE10" i="2"/>
  <c r="BE28" i="2" s="1"/>
  <c r="BE4" i="2"/>
  <c r="BE13" i="2"/>
  <c r="BF19" i="2" s="1"/>
  <c r="BE6" i="2"/>
  <c r="BE9" i="2"/>
  <c r="BF7" i="2"/>
  <c r="BG7" i="2" l="1"/>
  <c r="BF9" i="2"/>
  <c r="BF10" i="2"/>
  <c r="BF28" i="2" s="1"/>
  <c r="BF16" i="2"/>
  <c r="BF6" i="2"/>
  <c r="BF13" i="2"/>
  <c r="BG19" i="2" s="1"/>
  <c r="BF5" i="2"/>
  <c r="BF4" i="2"/>
  <c r="BF22" i="2"/>
  <c r="BG10" i="2" l="1"/>
  <c r="BG28" i="2" s="1"/>
  <c r="BG22" i="2"/>
  <c r="BG16" i="2"/>
  <c r="BG13" i="2"/>
  <c r="BH19" i="2" s="1"/>
  <c r="BH7" i="2"/>
  <c r="BG9" i="2"/>
  <c r="BG6" i="2"/>
  <c r="BG4" i="2"/>
  <c r="BG5" i="2"/>
  <c r="BH4" i="2" l="1"/>
  <c r="BH22" i="2"/>
  <c r="BH10" i="2"/>
  <c r="BH28" i="2" s="1"/>
  <c r="BH5" i="2"/>
  <c r="BH6" i="2"/>
  <c r="BH13" i="2"/>
  <c r="BI19" i="2" s="1"/>
  <c r="BI7" i="2"/>
  <c r="BH9" i="2"/>
  <c r="BH16" i="2"/>
  <c r="BI13" i="2" l="1"/>
  <c r="BJ19" i="2" s="1"/>
  <c r="BI6" i="2"/>
  <c r="BI9" i="2"/>
  <c r="BJ7" i="2"/>
  <c r="BI16" i="2"/>
  <c r="BI22" i="2"/>
  <c r="BI4" i="2"/>
  <c r="BI10" i="2"/>
  <c r="BI28" i="2" s="1"/>
  <c r="BI5" i="2"/>
  <c r="BJ4" i="2" l="1"/>
  <c r="BJ22" i="2"/>
  <c r="BJ10" i="2"/>
  <c r="BJ28" i="2" s="1"/>
  <c r="BK7" i="2"/>
  <c r="BJ6" i="2"/>
  <c r="BJ13" i="2"/>
  <c r="BK19" i="2" s="1"/>
  <c r="BJ16" i="2"/>
  <c r="BJ9" i="2"/>
  <c r="BJ5" i="2"/>
  <c r="BK4" i="2" l="1"/>
  <c r="BK5" i="2"/>
  <c r="BK10" i="2"/>
  <c r="BK28" i="2" s="1"/>
  <c r="BK22" i="2"/>
  <c r="BK16" i="2"/>
  <c r="BK13" i="2"/>
  <c r="BL19" i="2" s="1"/>
  <c r="BL7" i="2"/>
  <c r="BK9" i="2"/>
  <c r="BK6" i="2"/>
  <c r="BL4" i="2" l="1"/>
  <c r="BL22" i="2"/>
  <c r="BL10" i="2"/>
  <c r="BL28" i="2" s="1"/>
  <c r="BL5" i="2"/>
  <c r="BL6" i="2"/>
  <c r="BL13" i="2"/>
  <c r="BM19" i="2" s="1"/>
  <c r="BM7" i="2"/>
  <c r="BL9" i="2"/>
  <c r="BL16" i="2"/>
  <c r="BM4" i="2" l="1"/>
  <c r="BM16" i="2"/>
  <c r="BM22" i="2"/>
  <c r="BM5" i="2"/>
  <c r="BM10" i="2"/>
  <c r="BM28" i="2" s="1"/>
  <c r="BM9" i="2"/>
  <c r="BM6" i="2"/>
  <c r="BM13" i="2"/>
  <c r="BN19" i="2" s="1"/>
  <c r="BN7" i="2"/>
  <c r="BO7" i="2" l="1"/>
  <c r="BN9" i="2"/>
  <c r="BN10" i="2"/>
  <c r="BN28" i="2" s="1"/>
  <c r="BN16" i="2"/>
  <c r="BN6" i="2"/>
  <c r="BN5" i="2"/>
  <c r="BN4" i="2"/>
  <c r="BN22" i="2"/>
  <c r="BN13" i="2"/>
  <c r="BO19" i="2" s="1"/>
  <c r="BO13" i="2" l="1"/>
  <c r="BP19" i="2" s="1"/>
  <c r="BP7" i="2"/>
  <c r="BO6" i="2"/>
  <c r="BO16" i="2"/>
  <c r="BO9" i="2"/>
  <c r="BO4" i="2"/>
  <c r="BO5" i="2"/>
  <c r="BO10" i="2"/>
  <c r="BO28" i="2" s="1"/>
  <c r="BO22" i="2"/>
  <c r="BP5" i="2" l="1"/>
  <c r="BP6" i="2"/>
  <c r="BP10" i="2"/>
  <c r="BP28" i="2" s="1"/>
  <c r="BQ7" i="2"/>
  <c r="BP22" i="2"/>
  <c r="BP13" i="2"/>
  <c r="BQ19" i="2" s="1"/>
  <c r="BP16" i="2"/>
  <c r="BP4" i="2"/>
  <c r="BP9" i="2"/>
  <c r="BQ10" i="2" l="1"/>
  <c r="BQ28" i="2" s="1"/>
  <c r="BQ4" i="2"/>
  <c r="BQ13" i="2"/>
  <c r="BR19" i="2" s="1"/>
  <c r="BQ5" i="2"/>
  <c r="BQ9" i="2"/>
  <c r="BR7" i="2"/>
  <c r="BQ16" i="2"/>
  <c r="BQ22" i="2" s="1"/>
  <c r="BQ6" i="2"/>
  <c r="BR10" i="2" l="1"/>
  <c r="BR28" i="2" s="1"/>
  <c r="BS7" i="2"/>
  <c r="BR16" i="2"/>
  <c r="BR13" i="2"/>
  <c r="BS19" i="2" s="1"/>
  <c r="BR6" i="2"/>
  <c r="BR9" i="2"/>
  <c r="BR22" i="2"/>
  <c r="BR4" i="2"/>
  <c r="BR5" i="2"/>
  <c r="BS13" i="2" l="1"/>
  <c r="BT19" i="2" s="1"/>
  <c r="BT7" i="2"/>
  <c r="BS9" i="2"/>
  <c r="BS22" i="2"/>
  <c r="BS4" i="2"/>
  <c r="BS5" i="2"/>
  <c r="BS10" i="2"/>
  <c r="BS28" i="2" s="1"/>
  <c r="BS16" i="2"/>
  <c r="BS6" i="2"/>
  <c r="BT13" i="2" l="1"/>
  <c r="BU19" i="2" s="1"/>
  <c r="BT6" i="2"/>
  <c r="BT9" i="2"/>
  <c r="BU7" i="2"/>
  <c r="BT4" i="2"/>
  <c r="BT16" i="2"/>
  <c r="BT10" i="2"/>
  <c r="BT28" i="2" s="1"/>
  <c r="BT22" i="2"/>
  <c r="BT5" i="2"/>
  <c r="BU4" i="2" l="1"/>
  <c r="BU22" i="2"/>
  <c r="BU10" i="2"/>
  <c r="BU28" i="2" s="1"/>
  <c r="BU16" i="2"/>
  <c r="BU6" i="2"/>
  <c r="BU9" i="2"/>
  <c r="BU5" i="2"/>
  <c r="BU13" i="2"/>
  <c r="BV19" i="2" s="1"/>
  <c r="BV7" i="2"/>
  <c r="BV4" i="2" l="1"/>
  <c r="BV16" i="2"/>
  <c r="BV10" i="2"/>
  <c r="BV28" i="2" s="1"/>
  <c r="BW7" i="2"/>
  <c r="BV5" i="2"/>
  <c r="BV13" i="2"/>
  <c r="BW19" i="2" s="1"/>
  <c r="BV6" i="2"/>
  <c r="BV9" i="2"/>
  <c r="BV22" i="2"/>
  <c r="BW4" i="2" l="1"/>
  <c r="BW5" i="2"/>
  <c r="BW10" i="2"/>
  <c r="BW28" i="2" s="1"/>
  <c r="BW16" i="2"/>
  <c r="BW6" i="2"/>
  <c r="BW13" i="2"/>
  <c r="BX19" i="2" s="1"/>
  <c r="BX7" i="2"/>
  <c r="BW9" i="2"/>
  <c r="BW22" i="2"/>
  <c r="BX22" i="2" l="1"/>
  <c r="BX5" i="2"/>
  <c r="BX13" i="2"/>
  <c r="BY19" i="2" s="1"/>
  <c r="BX6" i="2"/>
  <c r="BX16" i="2"/>
  <c r="BX10" i="2"/>
  <c r="BX28" i="2" s="1"/>
  <c r="BX9" i="2"/>
  <c r="BX4" i="2"/>
  <c r="BY7" i="2"/>
  <c r="BY4" i="2" l="1"/>
  <c r="BY22" i="2"/>
  <c r="BY10" i="2"/>
  <c r="BY28" i="2" s="1"/>
  <c r="BY5" i="2"/>
  <c r="BY13" i="2"/>
  <c r="BZ19" i="2" s="1"/>
  <c r="BY16" i="2"/>
  <c r="BY6" i="2"/>
  <c r="BY9" i="2"/>
  <c r="BZ7" i="2"/>
  <c r="BZ4" i="2" l="1"/>
  <c r="BZ5" i="2"/>
  <c r="BZ10" i="2"/>
  <c r="BZ28" i="2" s="1"/>
  <c r="CA7" i="2"/>
  <c r="BZ16" i="2"/>
  <c r="BZ13" i="2"/>
  <c r="CA19" i="2" s="1"/>
  <c r="BZ6" i="2"/>
  <c r="BZ9" i="2"/>
  <c r="BZ22" i="2"/>
  <c r="CA4" i="2" l="1"/>
  <c r="CA5" i="2"/>
  <c r="CA10" i="2"/>
  <c r="CA28" i="2" s="1"/>
  <c r="CA16" i="2"/>
  <c r="CA6" i="2"/>
  <c r="CA13" i="2"/>
  <c r="CB19" i="2" s="1"/>
  <c r="CA22" i="2"/>
  <c r="CA9" i="2"/>
  <c r="CB7" i="2"/>
  <c r="CB4" i="2" l="1"/>
  <c r="CB16" i="2"/>
  <c r="CB10" i="2"/>
  <c r="CB28" i="2" s="1"/>
  <c r="CB6" i="2"/>
  <c r="CB13" i="2"/>
  <c r="CC19" i="2" s="1"/>
  <c r="CB22" i="2"/>
  <c r="CB5" i="2"/>
  <c r="CB9" i="2"/>
  <c r="CC7" i="2"/>
  <c r="CC16" i="2" l="1"/>
  <c r="CC22" i="2" s="1"/>
  <c r="CC5" i="2"/>
  <c r="CC10" i="2"/>
  <c r="CC28" i="2" s="1"/>
  <c r="CD7" i="2"/>
  <c r="CC9" i="2"/>
  <c r="CC6" i="2"/>
  <c r="CC13" i="2"/>
  <c r="CD19" i="2" s="1"/>
  <c r="CC4" i="2"/>
  <c r="CE7" i="2" l="1"/>
  <c r="CD22" i="2"/>
  <c r="CD10" i="2"/>
  <c r="CD28" i="2" s="1"/>
  <c r="CD5" i="2"/>
  <c r="CD6" i="2"/>
  <c r="CD13" i="2"/>
  <c r="CE19" i="2" s="1"/>
  <c r="CD9" i="2"/>
  <c r="CD4" i="2"/>
  <c r="CD16" i="2"/>
  <c r="CE13" i="2" l="1"/>
  <c r="CF19" i="2" s="1"/>
  <c r="CE22" i="2"/>
  <c r="CE4" i="2"/>
  <c r="CE16" i="2"/>
  <c r="CE9" i="2"/>
  <c r="CE5" i="2"/>
  <c r="CE10" i="2"/>
  <c r="CE28" i="2" s="1"/>
  <c r="CF7" i="2"/>
  <c r="CE6" i="2"/>
  <c r="CF16" i="2" l="1"/>
  <c r="CG7" i="2"/>
  <c r="CF13" i="2"/>
  <c r="CG19" i="2" s="1"/>
  <c r="CF6" i="2"/>
  <c r="CF5" i="2"/>
  <c r="CF10" i="2"/>
  <c r="CF28" i="2" s="1"/>
  <c r="CF22" i="2"/>
  <c r="CF4" i="2"/>
  <c r="CF9" i="2"/>
  <c r="CG13" i="2" l="1"/>
  <c r="CH19" i="2" s="1"/>
  <c r="CG22" i="2"/>
  <c r="CG5" i="2"/>
  <c r="CG9" i="2"/>
  <c r="CH7" i="2"/>
  <c r="CG10" i="2"/>
  <c r="CG28" i="2" s="1"/>
  <c r="CG6" i="2"/>
  <c r="CG4" i="2"/>
  <c r="CG16" i="2"/>
  <c r="CH13" i="2" l="1"/>
  <c r="CI19" i="2" s="1"/>
  <c r="CH5" i="2"/>
  <c r="CH9" i="2"/>
  <c r="CH16" i="2"/>
  <c r="CH4" i="2"/>
  <c r="CH6" i="2"/>
  <c r="CH10" i="2"/>
  <c r="CH28" i="2" s="1"/>
  <c r="CI7" i="2"/>
  <c r="CH22" i="2"/>
  <c r="CI9" i="2" l="1"/>
  <c r="CI16" i="2"/>
  <c r="CI10" i="2"/>
  <c r="CI28" i="2" s="1"/>
  <c r="CJ7" i="2"/>
  <c r="CI5" i="2"/>
  <c r="CI22" i="2"/>
  <c r="CI13" i="2"/>
  <c r="CJ19" i="2" s="1"/>
  <c r="CI4" i="2"/>
  <c r="CI6" i="2"/>
  <c r="CJ4" i="2" l="1"/>
  <c r="CK7" i="2"/>
  <c r="CJ10" i="2"/>
  <c r="CJ28" i="2" s="1"/>
  <c r="CJ16" i="2"/>
  <c r="CJ6" i="2"/>
  <c r="CJ13" i="2"/>
  <c r="CK19" i="2" s="1"/>
  <c r="CJ5" i="2"/>
  <c r="CJ9" i="2"/>
  <c r="CJ22" i="2"/>
  <c r="CK10" i="2" l="1"/>
  <c r="CK28" i="2" s="1"/>
  <c r="CK22" i="2"/>
  <c r="CK16" i="2"/>
  <c r="CK13" i="2"/>
  <c r="CL19" i="2" s="1"/>
  <c r="CL7" i="2"/>
  <c r="CK6" i="2"/>
  <c r="CK5" i="2"/>
  <c r="CK9" i="2"/>
  <c r="CK4" i="2"/>
  <c r="CL4" i="2" l="1"/>
  <c r="CL22" i="2"/>
  <c r="CM7" i="2"/>
  <c r="CL10" i="2"/>
  <c r="CL28" i="2" s="1"/>
  <c r="CL6" i="2"/>
  <c r="CL13" i="2"/>
  <c r="CM19" i="2" s="1"/>
  <c r="CL16" i="2"/>
  <c r="CL9" i="2"/>
  <c r="CL5" i="2"/>
  <c r="CM10" i="2" l="1"/>
  <c r="CM28" i="2" s="1"/>
  <c r="CM9" i="2"/>
  <c r="CM5" i="2"/>
  <c r="CM13" i="2"/>
  <c r="CN19" i="2" s="1"/>
  <c r="CM22" i="2"/>
  <c r="CM4" i="2"/>
  <c r="CM16" i="2"/>
  <c r="CN7" i="2"/>
  <c r="CM6" i="2"/>
  <c r="CN16" i="2" l="1"/>
  <c r="CN6" i="2"/>
  <c r="CN22" i="2"/>
  <c r="CN5" i="2"/>
  <c r="CN13" i="2"/>
  <c r="CO19" i="2" s="1"/>
  <c r="CO7" i="2"/>
  <c r="CN10" i="2"/>
  <c r="CN28" i="2" s="1"/>
  <c r="CN4" i="2"/>
  <c r="CN9" i="2"/>
  <c r="CO13" i="2" l="1"/>
  <c r="CP19" i="2" s="1"/>
  <c r="CP7" i="2"/>
  <c r="CO4" i="2"/>
  <c r="CO5" i="2"/>
  <c r="CO9" i="2"/>
  <c r="CO6" i="2"/>
  <c r="CO10" i="2"/>
  <c r="CO28" i="2" s="1"/>
  <c r="CO16" i="2"/>
  <c r="CO22" i="2" s="1"/>
  <c r="CP9" i="2" l="1"/>
  <c r="CP10" i="2"/>
  <c r="CP28" i="2" s="1"/>
  <c r="CQ7" i="2"/>
  <c r="CP5" i="2"/>
  <c r="CP13" i="2"/>
  <c r="CQ19" i="2" s="1"/>
  <c r="CP22" i="2"/>
  <c r="CP4" i="2"/>
  <c r="CP6" i="2"/>
  <c r="CP16" i="2"/>
  <c r="CQ10" i="2" l="1"/>
  <c r="CQ28" i="2" s="1"/>
  <c r="CR7" i="2"/>
  <c r="CQ22" i="2"/>
  <c r="CQ4" i="2"/>
  <c r="CQ6" i="2"/>
  <c r="CQ9" i="2"/>
  <c r="CQ16" i="2"/>
  <c r="CQ13" i="2"/>
  <c r="CR19" i="2" s="1"/>
  <c r="CQ5" i="2"/>
  <c r="CR13" i="2" l="1"/>
  <c r="CS19" i="2" s="1"/>
  <c r="CR22" i="2"/>
  <c r="CR9" i="2"/>
  <c r="CR6" i="2"/>
  <c r="CR4" i="2"/>
  <c r="CR10" i="2"/>
  <c r="CR28" i="2" s="1"/>
  <c r="CS7" i="2"/>
  <c r="CR16" i="2"/>
  <c r="CR5" i="2"/>
  <c r="CS13" i="2" l="1"/>
  <c r="CT19" i="2" s="1"/>
  <c r="CS22" i="2"/>
  <c r="CS4" i="2"/>
  <c r="CT7" i="2"/>
  <c r="CS9" i="2"/>
  <c r="CS5" i="2"/>
  <c r="CS10" i="2"/>
  <c r="CS28" i="2" s="1"/>
  <c r="CS16" i="2"/>
  <c r="CS6" i="2"/>
  <c r="CT4" i="2" l="1"/>
  <c r="CT6" i="2"/>
  <c r="CT10" i="2"/>
  <c r="CT28" i="2" s="1"/>
  <c r="CU7" i="2"/>
  <c r="CT5" i="2"/>
  <c r="CT13" i="2"/>
  <c r="CU19" i="2" s="1"/>
  <c r="CT22" i="2"/>
  <c r="CT9" i="2"/>
  <c r="CT16" i="2"/>
  <c r="CU10" i="2" l="1"/>
  <c r="CU28" i="2" s="1"/>
  <c r="CV7" i="2"/>
  <c r="CU6" i="2"/>
  <c r="CU9" i="2"/>
  <c r="CU16" i="2"/>
  <c r="CU22" i="2"/>
  <c r="CU13" i="2"/>
  <c r="CV19" i="2" s="1"/>
  <c r="CU4" i="2"/>
  <c r="CU5" i="2"/>
  <c r="CV4" i="2" l="1"/>
  <c r="CV6" i="2"/>
  <c r="CV13" i="2"/>
  <c r="CW19" i="2" s="1"/>
  <c r="CV22" i="2"/>
  <c r="CV10" i="2"/>
  <c r="CV28" i="2" s="1"/>
  <c r="CW7" i="2"/>
  <c r="CV5" i="2"/>
  <c r="CV9" i="2"/>
  <c r="CV16" i="2"/>
  <c r="CW10" i="2" l="1"/>
  <c r="CW28" i="2" s="1"/>
  <c r="CW16" i="2"/>
  <c r="CW6" i="2"/>
  <c r="CW13" i="2"/>
  <c r="CX19" i="2" s="1"/>
  <c r="CW22" i="2"/>
  <c r="CW4" i="2"/>
  <c r="CX7" i="2"/>
  <c r="CW9" i="2"/>
  <c r="CW5" i="2"/>
  <c r="CX10" i="2" l="1"/>
  <c r="CX28" i="2" s="1"/>
  <c r="CY7" i="2"/>
  <c r="CX5" i="2"/>
  <c r="CX13" i="2"/>
  <c r="CY19" i="2" s="1"/>
  <c r="CX9" i="2"/>
  <c r="CX6" i="2"/>
  <c r="CX4" i="2"/>
  <c r="CX16" i="2"/>
  <c r="CX22" i="2"/>
  <c r="CY10" i="2" l="1"/>
  <c r="CY28" i="2" s="1"/>
  <c r="CZ7" i="2"/>
  <c r="CY22" i="2"/>
  <c r="CY9" i="2"/>
  <c r="CY16" i="2"/>
  <c r="CY13" i="2"/>
  <c r="CZ19" i="2" s="1"/>
  <c r="CY5" i="2"/>
  <c r="CY4" i="2"/>
  <c r="CY6" i="2"/>
  <c r="CZ10" i="2" l="1"/>
  <c r="CZ28" i="2" s="1"/>
  <c r="DA7" i="2"/>
  <c r="CZ6" i="2"/>
  <c r="CZ13" i="2"/>
  <c r="DA19" i="2" s="1"/>
  <c r="CZ22" i="2"/>
  <c r="CZ4" i="2"/>
  <c r="CZ5" i="2"/>
  <c r="CZ9" i="2"/>
  <c r="CZ16" i="2"/>
  <c r="DA10" i="2" l="1"/>
  <c r="DA28" i="2" s="1"/>
  <c r="DA4" i="2"/>
  <c r="DA13" i="2"/>
  <c r="DB19" i="2" s="1"/>
  <c r="DB7" i="2"/>
  <c r="DA9" i="2"/>
  <c r="DA6" i="2"/>
  <c r="DA16" i="2"/>
  <c r="DA22" i="2" s="1"/>
  <c r="DA5" i="2"/>
  <c r="DB10" i="2" l="1"/>
  <c r="DB28" i="2" s="1"/>
  <c r="DC7" i="2"/>
  <c r="DB6" i="2"/>
  <c r="DB13" i="2"/>
  <c r="DC19" i="2" s="1"/>
  <c r="DB16" i="2"/>
  <c r="DB9" i="2"/>
  <c r="DB22" i="2"/>
  <c r="DB4" i="2"/>
  <c r="DB5" i="2"/>
  <c r="DC13" i="2" l="1"/>
  <c r="DD19" i="2" s="1"/>
  <c r="DD7" i="2"/>
  <c r="DC9" i="2"/>
  <c r="DC5" i="2"/>
  <c r="DC4" i="2"/>
  <c r="DC6" i="2"/>
  <c r="DC10" i="2"/>
  <c r="DC28" i="2" s="1"/>
  <c r="DC22" i="2"/>
  <c r="DC16" i="2"/>
  <c r="DD13" i="2" l="1"/>
  <c r="DE19" i="2" s="1"/>
  <c r="DD16" i="2"/>
  <c r="DD9" i="2"/>
  <c r="DD22" i="2"/>
  <c r="DD4" i="2"/>
  <c r="DD5" i="2"/>
  <c r="DD10" i="2"/>
  <c r="DD28" i="2" s="1"/>
  <c r="DE7" i="2"/>
  <c r="DD6" i="2"/>
  <c r="DE4" i="2" l="1"/>
  <c r="DE6" i="2"/>
  <c r="DE10" i="2"/>
  <c r="DE28" i="2" s="1"/>
  <c r="DE5" i="2"/>
  <c r="DE22" i="2"/>
  <c r="DE13" i="2"/>
  <c r="DF19" i="2" s="1"/>
  <c r="DF7" i="2"/>
  <c r="DE9" i="2"/>
  <c r="DE16" i="2"/>
  <c r="DF4" i="2" l="1"/>
  <c r="DF5" i="2"/>
  <c r="DG7" i="2"/>
  <c r="DF6" i="2"/>
  <c r="DF10" i="2"/>
  <c r="DF28" i="2" s="1"/>
  <c r="DF13" i="2"/>
  <c r="DG19" i="2" s="1"/>
  <c r="DF16" i="2"/>
  <c r="DF9" i="2"/>
  <c r="DF22" i="2"/>
  <c r="DG22" i="2" l="1"/>
  <c r="DG5" i="2"/>
  <c r="DG10" i="2"/>
  <c r="DG28" i="2" s="1"/>
  <c r="DH7" i="2"/>
  <c r="DG16" i="2"/>
  <c r="DG13" i="2"/>
  <c r="DH19" i="2" s="1"/>
  <c r="DG9" i="2"/>
  <c r="DG4" i="2"/>
  <c r="DG6" i="2"/>
  <c r="DH10" i="2" l="1"/>
  <c r="DH28" i="2" s="1"/>
  <c r="DI7" i="2"/>
  <c r="DH6" i="2"/>
  <c r="DH13" i="2"/>
  <c r="DI19" i="2" s="1"/>
  <c r="DH16" i="2"/>
  <c r="DH9" i="2"/>
  <c r="DH22" i="2"/>
  <c r="DH5" i="2"/>
  <c r="DH4" i="2"/>
  <c r="DI4" i="2" l="1"/>
  <c r="DI5" i="2"/>
  <c r="DI22" i="2"/>
  <c r="DI16" i="2"/>
  <c r="DI10" i="2"/>
  <c r="DI28" i="2" s="1"/>
  <c r="DI13" i="2"/>
  <c r="DJ19" i="2" s="1"/>
  <c r="DJ7" i="2"/>
  <c r="DI6" i="2"/>
  <c r="DI9" i="2"/>
  <c r="DJ13" i="2" l="1"/>
  <c r="DK19" i="2" s="1"/>
  <c r="DJ16" i="2"/>
  <c r="DJ9" i="2"/>
  <c r="DJ22" i="2"/>
  <c r="DJ4" i="2"/>
  <c r="DJ5" i="2"/>
  <c r="DJ10" i="2"/>
  <c r="DJ28" i="2" s="1"/>
  <c r="DK7" i="2"/>
  <c r="DJ6" i="2"/>
  <c r="DK10" i="2" l="1"/>
  <c r="DK28" i="2" s="1"/>
  <c r="DK22" i="2"/>
  <c r="DK16" i="2"/>
  <c r="DL7" i="2"/>
  <c r="DK5" i="2"/>
  <c r="DK13" i="2"/>
  <c r="DL19" i="2" s="1"/>
  <c r="DK9" i="2"/>
  <c r="DK6" i="2"/>
  <c r="DK4" i="2"/>
  <c r="DL4" i="2" l="1"/>
  <c r="DL5" i="2"/>
  <c r="DL10" i="2"/>
  <c r="DL28" i="2" s="1"/>
  <c r="DM7" i="2"/>
  <c r="DL6" i="2"/>
  <c r="DL13" i="2"/>
  <c r="DM19" i="2" s="1"/>
  <c r="DL16" i="2"/>
  <c r="DL9" i="2"/>
  <c r="DL22" i="2"/>
  <c r="DM10" i="2" l="1"/>
  <c r="DM28" i="2" s="1"/>
  <c r="DM16" i="2"/>
  <c r="DM22" i="2" s="1"/>
  <c r="DM13" i="2"/>
  <c r="DN19" i="2" s="1"/>
  <c r="DN7" i="2"/>
  <c r="DM4" i="2"/>
  <c r="DM5" i="2"/>
  <c r="DM9" i="2"/>
  <c r="DM6" i="2"/>
  <c r="DN4" i="2" l="1"/>
  <c r="DN6" i="2"/>
  <c r="DN10" i="2"/>
  <c r="DN28" i="2" s="1"/>
  <c r="DO7" i="2"/>
  <c r="DN5" i="2"/>
  <c r="DN13" i="2"/>
  <c r="DO19" i="2" s="1"/>
  <c r="DN22" i="2"/>
  <c r="DN9" i="2"/>
  <c r="DN16" i="2"/>
  <c r="DO9" i="2" l="1"/>
  <c r="DP7" i="2"/>
  <c r="DO13" i="2"/>
  <c r="DP19" i="2" s="1"/>
  <c r="DO22" i="2"/>
  <c r="DO4" i="2"/>
  <c r="DO5" i="2"/>
  <c r="DO10" i="2"/>
  <c r="DO28" i="2" s="1"/>
  <c r="DO16" i="2"/>
  <c r="DO6" i="2"/>
  <c r="DP4" i="2" l="1"/>
  <c r="DP5" i="2"/>
  <c r="DP16" i="2"/>
  <c r="DP13" i="2"/>
  <c r="DQ19" i="2" s="1"/>
  <c r="DQ7" i="2"/>
  <c r="DP10" i="2"/>
  <c r="DP28" i="2" s="1"/>
  <c r="DP22" i="2"/>
  <c r="DP9" i="2"/>
  <c r="DP6" i="2"/>
  <c r="DQ10" i="2" l="1"/>
  <c r="DQ28" i="2" s="1"/>
  <c r="DQ16" i="2"/>
  <c r="DQ22" i="2"/>
  <c r="DQ13" i="2"/>
  <c r="DR19" i="2" s="1"/>
  <c r="DR7" i="2"/>
  <c r="DQ4" i="2"/>
  <c r="DQ5" i="2"/>
  <c r="DQ9" i="2"/>
  <c r="DQ6" i="2"/>
  <c r="DR4" i="2" l="1"/>
  <c r="DR16" i="2"/>
  <c r="DR10" i="2"/>
  <c r="DR28" i="2" s="1"/>
  <c r="DS7" i="2"/>
  <c r="DR5" i="2"/>
  <c r="DR13" i="2"/>
  <c r="DS19" i="2" s="1"/>
  <c r="DR22" i="2"/>
  <c r="DR9" i="2"/>
  <c r="DR6" i="2"/>
  <c r="DS10" i="2" l="1"/>
  <c r="DS28" i="2" s="1"/>
  <c r="DS16" i="2"/>
  <c r="DS6" i="2"/>
  <c r="DS9" i="2"/>
  <c r="DT7" i="2"/>
  <c r="DS13" i="2"/>
  <c r="DT19" i="2" s="1"/>
  <c r="DS22" i="2"/>
  <c r="DS4" i="2"/>
  <c r="DS5" i="2"/>
  <c r="DT4" i="2" l="1"/>
  <c r="DT16" i="2"/>
  <c r="DT13" i="2"/>
  <c r="DU19" i="2" s="1"/>
  <c r="DU7" i="2"/>
  <c r="DT10" i="2"/>
  <c r="DT28" i="2" s="1"/>
  <c r="DT22" i="2"/>
  <c r="DT6" i="2"/>
  <c r="DT9" i="2"/>
  <c r="DT5" i="2"/>
  <c r="DU10" i="2" l="1"/>
  <c r="DU28" i="2" s="1"/>
  <c r="DU16" i="2"/>
  <c r="DU22" i="2"/>
  <c r="DU13" i="2"/>
  <c r="DV19" i="2" s="1"/>
  <c r="DV7" i="2"/>
  <c r="DU9" i="2"/>
  <c r="DU5" i="2"/>
  <c r="DU4" i="2"/>
  <c r="DU6" i="2"/>
  <c r="DV10" i="2" l="1"/>
  <c r="DV28" i="2" s="1"/>
  <c r="DW7" i="2"/>
  <c r="DV5" i="2"/>
  <c r="DV13" i="2"/>
  <c r="DW19" i="2" s="1"/>
  <c r="DV22" i="2"/>
  <c r="DV9" i="2"/>
  <c r="DV16" i="2"/>
  <c r="DV4" i="2"/>
  <c r="DV6" i="2"/>
  <c r="DW9" i="2" l="1"/>
  <c r="DX7" i="2"/>
  <c r="DW10" i="2"/>
  <c r="DW28" i="2" s="1"/>
  <c r="DW4" i="2"/>
  <c r="DW5" i="2"/>
  <c r="DW13" i="2"/>
  <c r="DX19" i="2" s="1"/>
  <c r="DW16" i="2"/>
  <c r="DW22" i="2"/>
  <c r="DW6" i="2"/>
  <c r="DX13" i="2" l="1"/>
  <c r="DY19" i="2" s="1"/>
  <c r="DY7" i="2"/>
  <c r="DX9" i="2"/>
  <c r="DX5" i="2"/>
  <c r="DX4" i="2"/>
  <c r="DX6" i="2"/>
  <c r="DX10" i="2"/>
  <c r="DX28" i="2" s="1"/>
  <c r="DX22" i="2"/>
  <c r="DX16" i="2"/>
  <c r="DY13" i="2" l="1"/>
  <c r="DZ19" i="2" s="1"/>
  <c r="DY5" i="2"/>
  <c r="DY9" i="2"/>
  <c r="DZ7" i="2"/>
  <c r="DY16" i="2"/>
  <c r="DY22" i="2" s="1"/>
  <c r="DY6" i="2"/>
  <c r="DY10" i="2"/>
  <c r="DY28" i="2" s="1"/>
  <c r="DY4" i="2"/>
  <c r="DZ4" i="2" l="1"/>
  <c r="DZ22" i="2"/>
  <c r="EA7" i="2"/>
  <c r="DZ13" i="2"/>
  <c r="EA19" i="2" s="1"/>
  <c r="DZ6" i="2"/>
  <c r="DZ10" i="2"/>
  <c r="DZ28" i="2" s="1"/>
  <c r="DZ16" i="2"/>
  <c r="DZ5" i="2"/>
  <c r="DZ9" i="2"/>
  <c r="EA13" i="2" l="1"/>
  <c r="EB19" i="2" s="1"/>
  <c r="EA9" i="2"/>
  <c r="EA16" i="2"/>
  <c r="EA4" i="2"/>
  <c r="EA22" i="2"/>
  <c r="EA10" i="2"/>
  <c r="EA28" i="2" s="1"/>
  <c r="EA6" i="2"/>
  <c r="EB7" i="2"/>
  <c r="EA5" i="2"/>
  <c r="EB13" i="2" l="1"/>
  <c r="EC19" i="2" s="1"/>
  <c r="EB22" i="2"/>
  <c r="EB9" i="2"/>
  <c r="EC7" i="2"/>
  <c r="EB4" i="2"/>
  <c r="EB6" i="2"/>
  <c r="EB10" i="2"/>
  <c r="EB28" i="2" s="1"/>
  <c r="EB16" i="2"/>
  <c r="EB5" i="2"/>
  <c r="EC4" i="2" l="1"/>
  <c r="EC16" i="2"/>
  <c r="EC9" i="2"/>
  <c r="ED7" i="2"/>
  <c r="EC13" i="2"/>
  <c r="ED19" i="2" s="1"/>
  <c r="EC6" i="2"/>
  <c r="EC10" i="2"/>
  <c r="EC28" i="2" s="1"/>
  <c r="EC22" i="2"/>
  <c r="EC5" i="2"/>
  <c r="ED4" i="2" l="1"/>
  <c r="ED5" i="2"/>
  <c r="ED13" i="2"/>
  <c r="EE19" i="2" s="1"/>
  <c r="EE7" i="2"/>
  <c r="ED6" i="2"/>
  <c r="ED10" i="2"/>
  <c r="ED28" i="2" s="1"/>
  <c r="ED16" i="2"/>
  <c r="ED9" i="2"/>
  <c r="ED22" i="2"/>
  <c r="EE4" i="2" l="1"/>
  <c r="EE6" i="2"/>
  <c r="EE13" i="2"/>
  <c r="EF19" i="2" s="1"/>
  <c r="EF7" i="2"/>
  <c r="EE5" i="2"/>
  <c r="EE10" i="2"/>
  <c r="EE28" i="2" s="1"/>
  <c r="EE22" i="2"/>
  <c r="EE9" i="2"/>
  <c r="EE16" i="2"/>
  <c r="EF4" i="2" l="1"/>
  <c r="EF5" i="2"/>
  <c r="EF10" i="2"/>
  <c r="EF28" i="2" s="1"/>
  <c r="EF16" i="2"/>
  <c r="EF6" i="2"/>
  <c r="EF13" i="2"/>
  <c r="EG19" i="2" s="1"/>
  <c r="EF22" i="2"/>
  <c r="EF9" i="2"/>
  <c r="EG7" i="2"/>
  <c r="EG4" i="2" l="1"/>
  <c r="EG5" i="2"/>
  <c r="EG10" i="2"/>
  <c r="EG28" i="2" s="1"/>
  <c r="EG22" i="2"/>
  <c r="EG16" i="2"/>
  <c r="EG9" i="2"/>
  <c r="EH7" i="2"/>
  <c r="EG13" i="2"/>
  <c r="EH19" i="2" s="1"/>
  <c r="EG6" i="2"/>
  <c r="EI7" i="2" l="1"/>
  <c r="EH5" i="2"/>
  <c r="EH9" i="2"/>
  <c r="EH13" i="2"/>
  <c r="EI19" i="2" s="1"/>
  <c r="EH6" i="2"/>
  <c r="EH10" i="2"/>
  <c r="EH28" i="2" s="1"/>
  <c r="EH16" i="2"/>
  <c r="EH4" i="2"/>
  <c r="EH22" i="2"/>
  <c r="EI10" i="2" l="1"/>
  <c r="EI28" i="2" s="1"/>
  <c r="EI6" i="2"/>
  <c r="EI13" i="2"/>
  <c r="EJ19" i="2" s="1"/>
  <c r="EJ7" i="2"/>
  <c r="EI5" i="2"/>
  <c r="EI4" i="2"/>
  <c r="EI16" i="2"/>
  <c r="EI9" i="2"/>
  <c r="EI22" i="2"/>
  <c r="EJ4" i="2" l="1"/>
  <c r="EJ5" i="2"/>
  <c r="EJ10" i="2"/>
  <c r="EJ28" i="2" s="1"/>
  <c r="EJ16" i="2"/>
  <c r="EJ6" i="2"/>
  <c r="EJ13" i="2"/>
  <c r="EK19" i="2" s="1"/>
  <c r="EJ22" i="2"/>
  <c r="EJ9" i="2"/>
  <c r="EK7" i="2"/>
  <c r="EK10" i="2" l="1"/>
  <c r="EK28" i="2" s="1"/>
  <c r="EK16" i="2"/>
  <c r="EK22" i="2" s="1"/>
  <c r="EK4" i="2"/>
  <c r="EL7" i="2"/>
  <c r="EK13" i="2"/>
  <c r="EL19" i="2" s="1"/>
  <c r="EK5" i="2"/>
  <c r="EK9" i="2"/>
  <c r="EK6" i="2"/>
  <c r="EL4" i="2" l="1"/>
  <c r="EL16" i="2"/>
  <c r="EM7" i="2"/>
  <c r="EL5" i="2"/>
  <c r="EL13" i="2"/>
  <c r="EM19" i="2" s="1"/>
  <c r="EL10" i="2"/>
  <c r="EL28" i="2" s="1"/>
  <c r="EL22" i="2"/>
  <c r="EL9" i="2"/>
  <c r="EL6" i="2"/>
  <c r="EM9" i="2" l="1"/>
  <c r="EM16" i="2"/>
  <c r="EM10" i="2"/>
  <c r="EM28" i="2" s="1"/>
  <c r="EM22" i="2"/>
  <c r="EM4" i="2"/>
  <c r="EM5" i="2"/>
  <c r="EM13" i="2"/>
  <c r="EN19" i="2" s="1"/>
  <c r="EN7" i="2"/>
  <c r="EM6" i="2"/>
  <c r="EN4" i="2" l="1"/>
  <c r="EN5" i="2"/>
  <c r="EN10" i="2"/>
  <c r="EN28" i="2" s="1"/>
  <c r="EN16" i="2"/>
  <c r="EN6" i="2"/>
  <c r="EN13" i="2"/>
  <c r="EO19" i="2" s="1"/>
  <c r="EO7" i="2"/>
  <c r="EN9" i="2"/>
  <c r="EN22" i="2"/>
  <c r="EO10" i="2" l="1"/>
  <c r="EO28" i="2" s="1"/>
  <c r="EO16" i="2"/>
  <c r="EO6" i="2"/>
  <c r="EO13" i="2"/>
  <c r="EP19" i="2" s="1"/>
  <c r="EO22" i="2"/>
  <c r="EO9" i="2"/>
  <c r="EP7" i="2"/>
  <c r="EO4" i="2"/>
  <c r="EO5" i="2"/>
  <c r="EP4" i="2" l="1"/>
  <c r="EP16" i="2"/>
  <c r="EP13" i="2"/>
  <c r="EQ19" i="2" s="1"/>
  <c r="EP22" i="2"/>
  <c r="EP5" i="2"/>
  <c r="EQ7" i="2"/>
  <c r="EP9" i="2"/>
  <c r="EP6" i="2"/>
  <c r="EP10" i="2"/>
  <c r="EP28" i="2" s="1"/>
  <c r="EQ9" i="2" l="1"/>
  <c r="EQ16" i="2"/>
  <c r="EQ4" i="2"/>
  <c r="EQ22" i="2"/>
  <c r="EQ10" i="2"/>
  <c r="EQ28" i="2" s="1"/>
  <c r="EQ5" i="2"/>
  <c r="EQ13" i="2"/>
  <c r="ER19" i="2" s="1"/>
  <c r="ER7" i="2"/>
  <c r="EQ6" i="2"/>
  <c r="ER10" i="2" l="1"/>
  <c r="ER28" i="2" s="1"/>
  <c r="ER16" i="2"/>
  <c r="ER6" i="2"/>
  <c r="ER13" i="2"/>
  <c r="ES19" i="2" s="1"/>
  <c r="ER22" i="2"/>
  <c r="ER9" i="2"/>
  <c r="ER4" i="2"/>
  <c r="ES7" i="2"/>
  <c r="ER5" i="2"/>
  <c r="ES10" i="2" l="1"/>
  <c r="ES28" i="2" s="1"/>
  <c r="ES16" i="2"/>
  <c r="ES6" i="2"/>
  <c r="ES4" i="2"/>
  <c r="ET7" i="2"/>
  <c r="ES13" i="2"/>
  <c r="ET19" i="2" s="1"/>
  <c r="ES5" i="2"/>
  <c r="ES9" i="2"/>
  <c r="ES22" i="2"/>
  <c r="ET10" i="2" l="1"/>
  <c r="ET28" i="2" s="1"/>
  <c r="EU7" i="2"/>
  <c r="ET22" i="2"/>
  <c r="ET16" i="2"/>
  <c r="ET9" i="2"/>
  <c r="ET6" i="2"/>
  <c r="ET13" i="2"/>
  <c r="EU19" i="2" s="1"/>
  <c r="ET4" i="2"/>
  <c r="ET5" i="2"/>
  <c r="EU13" i="2" l="1"/>
  <c r="EV19" i="2" s="1"/>
  <c r="EV7" i="2"/>
  <c r="EU6" i="2"/>
  <c r="EU9" i="2"/>
  <c r="EU16" i="2"/>
  <c r="EU10" i="2"/>
  <c r="EU28" i="2" s="1"/>
  <c r="EU22" i="2"/>
  <c r="EU4" i="2"/>
  <c r="EU5" i="2"/>
  <c r="EV10" i="2" l="1"/>
  <c r="EV28" i="2" s="1"/>
  <c r="EV16" i="2"/>
  <c r="EV6" i="2"/>
  <c r="EV13" i="2"/>
  <c r="EW19" i="2" s="1"/>
  <c r="EW7" i="2"/>
  <c r="EV9" i="2"/>
  <c r="EV22" i="2"/>
  <c r="EV4" i="2"/>
  <c r="EV5" i="2"/>
  <c r="EW13" i="2" l="1"/>
  <c r="EX19" i="2" s="1"/>
  <c r="EW5" i="2"/>
  <c r="EW10" i="2"/>
  <c r="EW28" i="2" s="1"/>
  <c r="EW4" i="2"/>
  <c r="EW9" i="2"/>
  <c r="EX7" i="2"/>
  <c r="EW16" i="2"/>
  <c r="EW22" i="2" s="1"/>
  <c r="EW6" i="2"/>
  <c r="EX10" i="2" l="1"/>
  <c r="EX28" i="2" s="1"/>
  <c r="EY7" i="2"/>
  <c r="EX9" i="2"/>
  <c r="EX22" i="2"/>
  <c r="EX4" i="2"/>
  <c r="EX5" i="2"/>
  <c r="EX13" i="2"/>
  <c r="EY19" i="2" s="1"/>
  <c r="EX16" i="2"/>
  <c r="EX6" i="2"/>
  <c r="EY10" i="2" l="1"/>
  <c r="EY28" i="2" s="1"/>
  <c r="EZ7" i="2"/>
  <c r="EY9" i="2"/>
  <c r="EY6" i="2"/>
  <c r="EY4" i="2"/>
  <c r="EY5" i="2"/>
  <c r="EY13" i="2"/>
  <c r="EZ19" i="2" s="1"/>
  <c r="EY22" i="2"/>
  <c r="EY16" i="2"/>
  <c r="EZ10" i="2" l="1"/>
  <c r="EZ28" i="2" s="1"/>
  <c r="EZ16" i="2"/>
  <c r="EZ6" i="2"/>
  <c r="EZ13" i="2"/>
  <c r="FA19" i="2" s="1"/>
  <c r="EZ4" i="2"/>
  <c r="EZ9" i="2"/>
  <c r="EZ22" i="2"/>
  <c r="FA7" i="2"/>
  <c r="EZ5" i="2"/>
  <c r="FA10" i="2" l="1"/>
  <c r="FA28" i="2" s="1"/>
  <c r="FB7" i="2"/>
  <c r="FA5" i="2"/>
  <c r="FA9" i="2"/>
  <c r="FA16" i="2"/>
  <c r="FA4" i="2"/>
  <c r="FA22" i="2"/>
  <c r="FA13" i="2"/>
  <c r="FB19" i="2" s="1"/>
  <c r="FA6" i="2"/>
  <c r="FB10" i="2" l="1"/>
  <c r="FB28" i="2" s="1"/>
  <c r="FB4" i="2"/>
  <c r="FB16" i="2"/>
  <c r="FC7" i="2"/>
  <c r="FB13" i="2"/>
  <c r="FC19" i="2" s="1"/>
  <c r="FB6" i="2"/>
  <c r="FB22" i="2"/>
  <c r="FB5" i="2"/>
  <c r="FB9" i="2"/>
  <c r="FC13" i="2" l="1"/>
  <c r="FD19" i="2" s="1"/>
  <c r="FD7" i="2"/>
  <c r="FC16" i="2"/>
  <c r="FC10" i="2"/>
  <c r="FC28" i="2" s="1"/>
  <c r="FC22" i="2"/>
  <c r="FC4" i="2"/>
  <c r="FC6" i="2"/>
  <c r="FC9" i="2"/>
  <c r="FC5" i="2"/>
  <c r="FD10" i="2" l="1"/>
  <c r="FD28" i="2" s="1"/>
  <c r="FD16" i="2"/>
  <c r="FD6" i="2"/>
  <c r="FD13" i="2"/>
  <c r="FE19" i="2" s="1"/>
  <c r="FD9" i="2"/>
  <c r="FD4" i="2"/>
  <c r="FD22" i="2"/>
  <c r="FE7" i="2"/>
  <c r="FD5" i="2"/>
  <c r="FE4" i="2" l="1"/>
  <c r="FE6" i="2"/>
  <c r="FE16" i="2"/>
  <c r="FE5" i="2"/>
  <c r="FE10" i="2"/>
  <c r="FE28" i="2" s="1"/>
  <c r="FE9" i="2"/>
  <c r="FE22" i="2"/>
  <c r="FE13" i="2"/>
  <c r="FF19" i="2" s="1"/>
  <c r="FF7" i="2"/>
  <c r="FF13" i="2" l="1"/>
  <c r="FG19" i="2" s="1"/>
  <c r="FF16" i="2"/>
  <c r="FF5" i="2"/>
  <c r="FF10" i="2"/>
  <c r="FF28" i="2" s="1"/>
  <c r="FG7" i="2"/>
  <c r="FF9" i="2"/>
  <c r="FF22" i="2"/>
  <c r="FF4" i="2"/>
  <c r="FF6" i="2"/>
  <c r="FG4" i="2" l="1"/>
  <c r="FH7" i="2"/>
  <c r="FG9" i="2"/>
  <c r="FG6" i="2"/>
  <c r="FG10" i="2"/>
  <c r="FG28" i="2" s="1"/>
  <c r="FG5" i="2"/>
  <c r="FG13" i="2"/>
  <c r="FH19" i="2" s="1"/>
  <c r="FG22" i="2"/>
  <c r="FG16" i="2"/>
  <c r="FI7" i="2" l="1"/>
  <c r="FH6" i="2"/>
  <c r="FH10" i="2"/>
  <c r="FH28" i="2" s="1"/>
  <c r="FH16" i="2"/>
  <c r="FH5" i="2"/>
  <c r="FH13" i="2"/>
  <c r="FI19" i="2" s="1"/>
  <c r="FH4" i="2"/>
  <c r="FH9" i="2"/>
  <c r="FH22" i="2"/>
  <c r="FI10" i="2" l="1"/>
  <c r="FI28" i="2" s="1"/>
  <c r="FI4" i="2"/>
  <c r="FI13" i="2"/>
  <c r="FJ19" i="2" s="1"/>
  <c r="FJ7" i="2"/>
  <c r="FI9" i="2"/>
  <c r="FI5" i="2"/>
  <c r="FI16" i="2"/>
  <c r="FI22" i="2" s="1"/>
  <c r="FI6" i="2"/>
  <c r="FJ16" i="2" l="1"/>
  <c r="FJ5" i="2"/>
  <c r="FJ4" i="2"/>
  <c r="FJ6" i="2"/>
  <c r="FJ13" i="2"/>
  <c r="FK19" i="2" s="1"/>
  <c r="FJ10" i="2"/>
  <c r="FJ28" i="2" s="1"/>
  <c r="FJ22" i="2"/>
  <c r="FJ9" i="2"/>
  <c r="FK7" i="2"/>
  <c r="FK9" i="2" l="1"/>
  <c r="FK16" i="2"/>
  <c r="FK4" i="2"/>
  <c r="FK6" i="2"/>
  <c r="FK10" i="2"/>
  <c r="FK28" i="2" s="1"/>
  <c r="FK22" i="2"/>
  <c r="FK13" i="2"/>
  <c r="FL19" i="2" s="1"/>
  <c r="FL7" i="2"/>
  <c r="FK5" i="2"/>
  <c r="FL22" i="2" l="1"/>
  <c r="FL5" i="2"/>
  <c r="FL10" i="2"/>
  <c r="FL28" i="2" s="1"/>
  <c r="FL4" i="2"/>
  <c r="FL6" i="2"/>
  <c r="FL13" i="2"/>
  <c r="FM19" i="2" s="1"/>
  <c r="FM7" i="2"/>
  <c r="FL9" i="2"/>
  <c r="FL16" i="2"/>
  <c r="FM10" i="2" l="1"/>
  <c r="FM28" i="2" s="1"/>
  <c r="FM16" i="2"/>
  <c r="FM5" i="2"/>
  <c r="FM13" i="2"/>
  <c r="FN19" i="2" s="1"/>
  <c r="FN7" i="2"/>
  <c r="FM4" i="2"/>
  <c r="FM22" i="2"/>
  <c r="FM9" i="2"/>
  <c r="FM6" i="2"/>
  <c r="FN9" i="2" l="1"/>
  <c r="FN6" i="2"/>
  <c r="FN13" i="2"/>
  <c r="FO19" i="2" s="1"/>
  <c r="FO7" i="2"/>
  <c r="FN5" i="2"/>
  <c r="FN10" i="2"/>
  <c r="FN28" i="2" s="1"/>
  <c r="FN16" i="2"/>
  <c r="FN4" i="2"/>
  <c r="FN22" i="2"/>
  <c r="FO13" i="2" l="1"/>
  <c r="FP19" i="2" s="1"/>
  <c r="FO16" i="2"/>
  <c r="FO5" i="2"/>
  <c r="FO9" i="2"/>
  <c r="FO22" i="2"/>
  <c r="FO4" i="2"/>
  <c r="FP7" i="2"/>
  <c r="FO10" i="2"/>
  <c r="FO28" i="2" s="1"/>
  <c r="FO6" i="2"/>
  <c r="FP13" i="2" l="1"/>
  <c r="FQ19" i="2" s="1"/>
  <c r="FP4" i="2"/>
  <c r="FP9" i="2"/>
  <c r="FP6" i="2"/>
  <c r="FQ7" i="2"/>
  <c r="FP5" i="2"/>
  <c r="FP10" i="2"/>
  <c r="FP28" i="2" s="1"/>
  <c r="FP22" i="2"/>
  <c r="FP16" i="2"/>
  <c r="FQ13" i="2" l="1"/>
  <c r="FR19" i="2" s="1"/>
  <c r="FQ6" i="2"/>
  <c r="FR7" i="2"/>
  <c r="FQ5" i="2"/>
  <c r="FQ4" i="2"/>
  <c r="FQ16" i="2"/>
  <c r="FQ10" i="2"/>
  <c r="FQ28" i="2" s="1"/>
  <c r="FQ9" i="2"/>
  <c r="FQ22" i="2"/>
  <c r="FR16" i="2" l="1"/>
  <c r="FR6" i="2"/>
  <c r="FR4" i="2"/>
  <c r="FR10" i="2"/>
  <c r="FR28" i="2" s="1"/>
  <c r="FR22" i="2"/>
  <c r="FR9" i="2"/>
  <c r="FS7" i="2"/>
  <c r="FR13" i="2"/>
  <c r="FS19" i="2" s="1"/>
  <c r="FR5" i="2"/>
  <c r="FS4" i="2" l="1"/>
  <c r="FS6" i="2"/>
  <c r="FS13" i="2"/>
  <c r="FT19" i="2" s="1"/>
  <c r="FT7" i="2"/>
  <c r="FS5" i="2"/>
  <c r="FS9" i="2"/>
  <c r="FS16" i="2"/>
  <c r="FS10" i="2"/>
  <c r="FS28" i="2" s="1"/>
  <c r="FS22" i="2"/>
  <c r="FT22" i="2" l="1"/>
  <c r="FT16" i="2"/>
  <c r="FT10" i="2"/>
  <c r="FT28" i="2" s="1"/>
  <c r="FT4" i="2"/>
  <c r="FT5" i="2"/>
  <c r="FT13" i="2"/>
  <c r="FU19" i="2" s="1"/>
  <c r="FU7" i="2"/>
  <c r="FT9" i="2"/>
  <c r="FT6" i="2"/>
  <c r="FU4" i="2" l="1"/>
  <c r="FU6" i="2"/>
  <c r="FU10" i="2"/>
  <c r="FU28" i="2" s="1"/>
  <c r="FU16" i="2"/>
  <c r="FU22" i="2" s="1"/>
  <c r="FU13" i="2"/>
  <c r="FV19" i="2" s="1"/>
  <c r="FU5" i="2"/>
  <c r="FU9" i="2"/>
  <c r="FV7" i="2"/>
  <c r="FV16" i="2" l="1"/>
  <c r="FV6" i="2"/>
  <c r="FV13" i="2"/>
  <c r="FW19" i="2" s="1"/>
  <c r="FW7" i="2"/>
  <c r="FV5" i="2"/>
  <c r="FV10" i="2"/>
  <c r="FV28" i="2" s="1"/>
  <c r="FV9" i="2"/>
  <c r="FV4" i="2"/>
  <c r="FV22" i="2"/>
  <c r="FW13" i="2" l="1"/>
  <c r="FX19" i="2" s="1"/>
  <c r="FX7" i="2"/>
  <c r="FW16" i="2"/>
  <c r="FW4" i="2"/>
  <c r="FW22" i="2"/>
  <c r="FW10" i="2"/>
  <c r="FW28" i="2" s="1"/>
  <c r="FW5" i="2"/>
  <c r="FW9" i="2"/>
  <c r="FW6" i="2"/>
  <c r="FX22" i="2" l="1"/>
  <c r="FX5" i="2"/>
  <c r="FX10" i="2"/>
  <c r="FX28" i="2" s="1"/>
  <c r="FX16" i="2"/>
  <c r="FX6" i="2"/>
  <c r="FX13" i="2"/>
  <c r="FY19" i="2" s="1"/>
  <c r="FX9" i="2"/>
  <c r="FY7" i="2"/>
  <c r="FX4" i="2"/>
  <c r="FY13" i="2" l="1"/>
  <c r="FZ19" i="2" s="1"/>
  <c r="FY6" i="2"/>
  <c r="FY10" i="2"/>
  <c r="FY28" i="2" s="1"/>
  <c r="FY22" i="2"/>
  <c r="FY5" i="2"/>
  <c r="FZ7" i="2"/>
  <c r="AR25" i="2" s="1"/>
  <c r="FY9" i="2"/>
  <c r="FY4" i="2"/>
  <c r="FY16" i="2"/>
  <c r="CN25" i="2"/>
  <c r="CN31" i="2" s="1"/>
  <c r="AF25" i="2"/>
  <c r="AF31" i="2" s="1"/>
  <c r="FH25" i="2"/>
  <c r="FI25" i="2" s="1"/>
  <c r="BP25" i="2"/>
  <c r="BP31" i="2" s="1"/>
  <c r="CB25" i="2" l="1"/>
  <c r="CB31" i="2" s="1"/>
  <c r="FT25" i="2"/>
  <c r="FT31" i="2" s="1"/>
  <c r="T25" i="2"/>
  <c r="T31" i="2" s="1"/>
  <c r="DX25" i="2"/>
  <c r="DX31" i="2" s="1"/>
  <c r="AS25" i="2"/>
  <c r="AT25" i="2" s="1"/>
  <c r="AR31" i="2"/>
  <c r="DL25" i="2"/>
  <c r="DL31" i="2" s="1"/>
  <c r="BQ25" i="2"/>
  <c r="BR25" i="2" s="1"/>
  <c r="FH31" i="2"/>
  <c r="AG25" i="2"/>
  <c r="AH25" i="2" s="1"/>
  <c r="CO25" i="2"/>
  <c r="CP25" i="2" s="1"/>
  <c r="FZ9" i="2"/>
  <c r="FZ5" i="2"/>
  <c r="FZ16" i="2"/>
  <c r="FZ13" i="2"/>
  <c r="FZ4" i="2"/>
  <c r="FZ6" i="2"/>
  <c r="EJ25" i="2"/>
  <c r="BD25" i="2"/>
  <c r="EV25" i="2"/>
  <c r="FZ10" i="2"/>
  <c r="FZ28" i="2" s="1"/>
  <c r="FZ22" i="2"/>
  <c r="H25" i="2"/>
  <c r="CZ25" i="2"/>
  <c r="FI31" i="2"/>
  <c r="FJ25" i="2"/>
  <c r="CC25" i="2" l="1"/>
  <c r="CC31" i="2" s="1"/>
  <c r="FU25" i="2"/>
  <c r="FU31" i="2" s="1"/>
  <c r="U25" i="2"/>
  <c r="V25" i="2" s="1"/>
  <c r="W25" i="2" s="1"/>
  <c r="DY25" i="2"/>
  <c r="AS31" i="2"/>
  <c r="DM25" i="2"/>
  <c r="DM31" i="2" s="1"/>
  <c r="CO31" i="2"/>
  <c r="AG31" i="2"/>
  <c r="BQ31" i="2"/>
  <c r="M14" i="3"/>
  <c r="EV31" i="2"/>
  <c r="EW25" i="2"/>
  <c r="C14" i="3"/>
  <c r="E14" i="3"/>
  <c r="L14" i="3"/>
  <c r="F14" i="3"/>
  <c r="G14" i="3"/>
  <c r="I14" i="3"/>
  <c r="J14" i="3"/>
  <c r="D14" i="3"/>
  <c r="H14" i="3"/>
  <c r="K14" i="3"/>
  <c r="BD31" i="2"/>
  <c r="BE25" i="2"/>
  <c r="DA25" i="2"/>
  <c r="CZ31" i="2"/>
  <c r="H31" i="2"/>
  <c r="I25" i="2"/>
  <c r="EJ31" i="2"/>
  <c r="EK25" i="2"/>
  <c r="AU25" i="2"/>
  <c r="AT31" i="2"/>
  <c r="AH31" i="2"/>
  <c r="AI25" i="2"/>
  <c r="FJ31" i="2"/>
  <c r="FK25" i="2"/>
  <c r="CP31" i="2"/>
  <c r="CQ25" i="2"/>
  <c r="BR31" i="2"/>
  <c r="BS25" i="2"/>
  <c r="V31" i="2" l="1"/>
  <c r="CD25" i="2"/>
  <c r="CE25" i="2" s="1"/>
  <c r="CF25" i="2" s="1"/>
  <c r="U31" i="2"/>
  <c r="FV25" i="2"/>
  <c r="FW25" i="2" s="1"/>
  <c r="DZ25" i="2"/>
  <c r="DY31" i="2"/>
  <c r="O27" i="4"/>
  <c r="N27" i="4"/>
  <c r="N14" i="3"/>
  <c r="O14" i="3"/>
  <c r="P14" i="3" s="1"/>
  <c r="DN25" i="2"/>
  <c r="I31" i="2"/>
  <c r="J25" i="2"/>
  <c r="EW31" i="2"/>
  <c r="EX25" i="2"/>
  <c r="EL25" i="2"/>
  <c r="EK31" i="2"/>
  <c r="BF25" i="2"/>
  <c r="BE31" i="2"/>
  <c r="DB25" i="2"/>
  <c r="DA31" i="2"/>
  <c r="W31" i="2"/>
  <c r="X25" i="2"/>
  <c r="AJ25" i="2"/>
  <c r="AI31" i="2"/>
  <c r="BT25" i="2"/>
  <c r="BS31" i="2"/>
  <c r="FK31" i="2"/>
  <c r="FL25" i="2"/>
  <c r="CQ31" i="2"/>
  <c r="CR25" i="2"/>
  <c r="AU31" i="2"/>
  <c r="AV25" i="2"/>
  <c r="CE31" i="2" l="1"/>
  <c r="FV31" i="2"/>
  <c r="CD31" i="2"/>
  <c r="EA25" i="2"/>
  <c r="DZ31" i="2"/>
  <c r="M27" i="4"/>
  <c r="E27" i="4"/>
  <c r="H27" i="4"/>
  <c r="G27" i="4"/>
  <c r="I27" i="4"/>
  <c r="F27" i="4"/>
  <c r="J27" i="4"/>
  <c r="L27" i="4"/>
  <c r="K27" i="4"/>
  <c r="DO25" i="2"/>
  <c r="DN31" i="2"/>
  <c r="FX25" i="2"/>
  <c r="FW31" i="2"/>
  <c r="J31" i="2"/>
  <c r="K25" i="2"/>
  <c r="EY25" i="2"/>
  <c r="EX31" i="2"/>
  <c r="BF31" i="2"/>
  <c r="BG25" i="2"/>
  <c r="DB31" i="2"/>
  <c r="DC25" i="2"/>
  <c r="EL31" i="2"/>
  <c r="EM25" i="2"/>
  <c r="X31" i="2"/>
  <c r="Y25" i="2"/>
  <c r="CR31" i="2"/>
  <c r="CS25" i="2"/>
  <c r="AW25" i="2"/>
  <c r="AV31" i="2"/>
  <c r="FM25" i="2"/>
  <c r="FL31" i="2"/>
  <c r="BU25" i="2"/>
  <c r="BT31" i="2"/>
  <c r="AK25" i="2"/>
  <c r="AJ31" i="2"/>
  <c r="CF31" i="2"/>
  <c r="CG25" i="2"/>
  <c r="EB25" i="2" l="1"/>
  <c r="EA31" i="2"/>
  <c r="Q27" i="4"/>
  <c r="DP25" i="2"/>
  <c r="DO31" i="2"/>
  <c r="BH25" i="2"/>
  <c r="BG31" i="2"/>
  <c r="EN25" i="2"/>
  <c r="EM31" i="2"/>
  <c r="K31" i="2"/>
  <c r="L25" i="2"/>
  <c r="DD25" i="2"/>
  <c r="DC31" i="2"/>
  <c r="EY31" i="2"/>
  <c r="EZ25" i="2"/>
  <c r="FY25" i="2"/>
  <c r="FX31" i="2"/>
  <c r="AK31" i="2"/>
  <c r="AL25" i="2"/>
  <c r="BV25" i="2"/>
  <c r="BU31" i="2"/>
  <c r="CG31" i="2"/>
  <c r="CH25" i="2"/>
  <c r="CS31" i="2"/>
  <c r="CT25" i="2"/>
  <c r="Y31" i="2"/>
  <c r="Z25" i="2"/>
  <c r="AW31" i="2"/>
  <c r="AX25" i="2"/>
  <c r="FM31" i="2"/>
  <c r="FN25" i="2"/>
  <c r="EB31" i="2" l="1"/>
  <c r="EC25" i="2"/>
  <c r="DP31" i="2"/>
  <c r="DQ25" i="2"/>
  <c r="DD31" i="2"/>
  <c r="DE25" i="2"/>
  <c r="FY31" i="2"/>
  <c r="FZ25" i="2"/>
  <c r="FZ31" i="2" s="1"/>
  <c r="EO25" i="2"/>
  <c r="EN31" i="2"/>
  <c r="EZ31" i="2"/>
  <c r="FA25" i="2"/>
  <c r="M25" i="2"/>
  <c r="L31" i="2"/>
  <c r="BI25" i="2"/>
  <c r="BH31" i="2"/>
  <c r="AY25" i="2"/>
  <c r="AX31" i="2"/>
  <c r="AA25" i="2"/>
  <c r="Z31" i="2"/>
  <c r="CI25" i="2"/>
  <c r="CH31" i="2"/>
  <c r="BV31" i="2"/>
  <c r="BW25" i="2"/>
  <c r="FN31" i="2"/>
  <c r="FO25" i="2"/>
  <c r="CT31" i="2"/>
  <c r="CU25" i="2"/>
  <c r="AL31" i="2"/>
  <c r="AM25" i="2"/>
  <c r="EC31" i="2" l="1"/>
  <c r="ED25" i="2"/>
  <c r="DR25" i="2"/>
  <c r="DQ31" i="2"/>
  <c r="FB25" i="2"/>
  <c r="FA31" i="2"/>
  <c r="BI31" i="2"/>
  <c r="BJ25" i="2"/>
  <c r="DE31" i="2"/>
  <c r="DF25" i="2"/>
  <c r="M31" i="2"/>
  <c r="N25" i="2"/>
  <c r="EP25" i="2"/>
  <c r="EO31" i="2"/>
  <c r="CV25" i="2"/>
  <c r="CU31" i="2"/>
  <c r="BX25" i="2"/>
  <c r="BW31" i="2"/>
  <c r="AM31" i="2"/>
  <c r="AN25" i="2"/>
  <c r="AA31" i="2"/>
  <c r="AB25" i="2"/>
  <c r="FP25" i="2"/>
  <c r="FO31" i="2"/>
  <c r="CI31" i="2"/>
  <c r="CJ25" i="2"/>
  <c r="AY31" i="2"/>
  <c r="AZ25" i="2"/>
  <c r="ED31" i="2" l="1"/>
  <c r="EE25" i="2"/>
  <c r="DR31" i="2"/>
  <c r="DS25" i="2"/>
  <c r="N31" i="2"/>
  <c r="O25" i="2"/>
  <c r="BJ31" i="2"/>
  <c r="BK25" i="2"/>
  <c r="DF31" i="2"/>
  <c r="DG25" i="2"/>
  <c r="EP31" i="2"/>
  <c r="EQ25" i="2"/>
  <c r="FC25" i="2"/>
  <c r="FB31" i="2"/>
  <c r="CJ31" i="2"/>
  <c r="CK25" i="2"/>
  <c r="FQ25" i="2"/>
  <c r="FP31" i="2"/>
  <c r="BX31" i="2"/>
  <c r="BY25" i="2"/>
  <c r="AZ31" i="2"/>
  <c r="BA25" i="2"/>
  <c r="AB31" i="2"/>
  <c r="AC25" i="2"/>
  <c r="AN31" i="2"/>
  <c r="AO25" i="2"/>
  <c r="CV31" i="2"/>
  <c r="CW25" i="2"/>
  <c r="EE31" i="2" l="1"/>
  <c r="EF25" i="2"/>
  <c r="C15" i="3"/>
  <c r="C18" i="3" s="1"/>
  <c r="D23" i="4"/>
  <c r="D29" i="4" s="1"/>
  <c r="D37" i="4" s="1"/>
  <c r="DS31" i="2"/>
  <c r="DT25" i="2"/>
  <c r="BK31" i="2"/>
  <c r="BL25" i="2"/>
  <c r="DG31" i="2"/>
  <c r="DH25" i="2"/>
  <c r="O31" i="2"/>
  <c r="P25" i="2"/>
  <c r="ER25" i="2"/>
  <c r="EQ31" i="2"/>
  <c r="FD25" i="2"/>
  <c r="FC31" i="2"/>
  <c r="CL25" i="2"/>
  <c r="CK31" i="2"/>
  <c r="AO31" i="2"/>
  <c r="AP25" i="2"/>
  <c r="BB25" i="2"/>
  <c r="BA31" i="2"/>
  <c r="BY31" i="2"/>
  <c r="BZ25" i="2"/>
  <c r="AC31" i="2"/>
  <c r="AD25" i="2"/>
  <c r="CW31" i="2"/>
  <c r="CX25" i="2"/>
  <c r="FQ31" i="2"/>
  <c r="FR25" i="2"/>
  <c r="EF31" i="2" l="1"/>
  <c r="EG25" i="2"/>
  <c r="C20" i="3"/>
  <c r="DT31" i="2"/>
  <c r="DU25" i="2"/>
  <c r="Q25" i="2"/>
  <c r="P31" i="2"/>
  <c r="BL31" i="2"/>
  <c r="BM25" i="2"/>
  <c r="DH31" i="2"/>
  <c r="DI25" i="2"/>
  <c r="ER31" i="2"/>
  <c r="ES25" i="2"/>
  <c r="FE25" i="2"/>
  <c r="FD31" i="2"/>
  <c r="BB31" i="2"/>
  <c r="BC25" i="2"/>
  <c r="BC31" i="2" s="1"/>
  <c r="CL31" i="2"/>
  <c r="CM25" i="2"/>
  <c r="CM31" i="2" s="1"/>
  <c r="AP31" i="2"/>
  <c r="AQ25" i="2"/>
  <c r="AQ31" i="2" s="1"/>
  <c r="AE25" i="2"/>
  <c r="AE31" i="2" s="1"/>
  <c r="AD31" i="2"/>
  <c r="FS25" i="2"/>
  <c r="FS31" i="2" s="1"/>
  <c r="FR31" i="2"/>
  <c r="CX31" i="2"/>
  <c r="CY25" i="2"/>
  <c r="CY31" i="2" s="1"/>
  <c r="BZ31" i="2"/>
  <c r="CA25" i="2"/>
  <c r="CA31" i="2" s="1"/>
  <c r="EG31" i="2" l="1"/>
  <c r="EH25" i="2"/>
  <c r="D38" i="4"/>
  <c r="DU31" i="2"/>
  <c r="DV25" i="2"/>
  <c r="E15" i="3"/>
  <c r="J15" i="3"/>
  <c r="BN25" i="2"/>
  <c r="BM31" i="2"/>
  <c r="ES31" i="2"/>
  <c r="ET25" i="2"/>
  <c r="DJ25" i="2"/>
  <c r="DI31" i="2"/>
  <c r="FE31" i="2"/>
  <c r="FF25" i="2"/>
  <c r="Q31" i="2"/>
  <c r="R25" i="2"/>
  <c r="I15" i="3"/>
  <c r="K15" i="3"/>
  <c r="G15" i="3"/>
  <c r="F15" i="3"/>
  <c r="EH31" i="2" l="1"/>
  <c r="EI25" i="2"/>
  <c r="EI31" i="2" s="1"/>
  <c r="F18" i="3"/>
  <c r="F20" i="3" s="1"/>
  <c r="K18" i="3"/>
  <c r="K20" i="3" s="1"/>
  <c r="J18" i="3"/>
  <c r="J20" i="3" s="1"/>
  <c r="G18" i="3"/>
  <c r="G20" i="3" s="1"/>
  <c r="I18" i="3"/>
  <c r="I20" i="3" s="1"/>
  <c r="E18" i="3"/>
  <c r="E20" i="3" s="1"/>
  <c r="DV31" i="2"/>
  <c r="DW25" i="2"/>
  <c r="DW31" i="2" s="1"/>
  <c r="R31" i="2"/>
  <c r="S25" i="2"/>
  <c r="S31" i="2" s="1"/>
  <c r="FF31" i="2"/>
  <c r="FG25" i="2"/>
  <c r="FG31" i="2" s="1"/>
  <c r="EU25" i="2"/>
  <c r="EU31" i="2" s="1"/>
  <c r="ET31" i="2"/>
  <c r="DJ31" i="2"/>
  <c r="DK25" i="2"/>
  <c r="DK31" i="2" s="1"/>
  <c r="BN31" i="2"/>
  <c r="BO25" i="2"/>
  <c r="BO31" i="2" s="1"/>
  <c r="M15" i="3" l="1"/>
  <c r="M18" i="3" s="1"/>
  <c r="M20" i="3" s="1"/>
  <c r="H23" i="4"/>
  <c r="H29" i="4" s="1"/>
  <c r="K23" i="4"/>
  <c r="K29" i="4" s="1"/>
  <c r="L23" i="4"/>
  <c r="L29" i="4" s="1"/>
  <c r="G23" i="4"/>
  <c r="G29" i="4" s="1"/>
  <c r="H15" i="3"/>
  <c r="L15" i="3"/>
  <c r="D15" i="3"/>
  <c r="K37" i="4" l="1"/>
  <c r="K38" i="4" s="1"/>
  <c r="L37" i="4"/>
  <c r="L38" i="4" s="1"/>
  <c r="H37" i="4"/>
  <c r="H38" i="4" s="1"/>
  <c r="G37" i="4"/>
  <c r="G38" i="4" s="1"/>
  <c r="O23" i="4"/>
  <c r="O29" i="4" s="1"/>
  <c r="H18" i="3"/>
  <c r="H20" i="3" s="1"/>
  <c r="I23" i="4"/>
  <c r="I29" i="4" s="1"/>
  <c r="L18" i="3"/>
  <c r="L20" i="3" s="1"/>
  <c r="M23" i="4"/>
  <c r="M29" i="4" s="1"/>
  <c r="E23" i="4"/>
  <c r="E29" i="4" s="1"/>
  <c r="O15" i="3"/>
  <c r="P15" i="3" s="1"/>
  <c r="N15" i="3"/>
  <c r="P23" i="4" s="1"/>
  <c r="P29" i="4" s="1"/>
  <c r="D18" i="3"/>
  <c r="O18" i="3" l="1"/>
  <c r="P18" i="3" s="1"/>
  <c r="Q18" i="3" s="1"/>
  <c r="O37" i="4"/>
  <c r="O38" i="4" s="1"/>
  <c r="P37" i="4"/>
  <c r="P38" i="4" s="1"/>
  <c r="I37" i="4"/>
  <c r="I38" i="4" s="1"/>
  <c r="M37" i="4"/>
  <c r="M38" i="4" s="1"/>
  <c r="N23" i="4"/>
  <c r="N29" i="4" s="1"/>
  <c r="J23" i="4"/>
  <c r="J29" i="4" s="1"/>
  <c r="F23" i="4"/>
  <c r="F29" i="4" s="1"/>
  <c r="N18" i="3"/>
  <c r="D20" i="3"/>
  <c r="N20" i="3" s="1"/>
  <c r="Q23" i="4" l="1"/>
  <c r="F37" i="4"/>
  <c r="F38" i="4" s="1"/>
  <c r="C28" i="3"/>
  <c r="E28" i="3" s="1"/>
  <c r="J37" i="4"/>
  <c r="J38" i="4" s="1"/>
  <c r="Q29" i="4"/>
  <c r="N37" i="4"/>
  <c r="N38" i="4" s="1"/>
  <c r="E37" i="4"/>
  <c r="D28" i="3" l="1"/>
  <c r="E38" i="4"/>
  <c r="Q37" i="4"/>
  <c r="Q38" i="4" l="1"/>
  <c r="P40" i="4" s="1"/>
</calcChain>
</file>

<file path=xl/sharedStrings.xml><?xml version="1.0" encoding="utf-8"?>
<sst xmlns="http://schemas.openxmlformats.org/spreadsheetml/2006/main" count="167" uniqueCount="87">
  <si>
    <t>Date</t>
  </si>
  <si>
    <t>Month</t>
  </si>
  <si>
    <t>Year</t>
  </si>
  <si>
    <t>Capacity</t>
  </si>
  <si>
    <t>RNS</t>
  </si>
  <si>
    <t>Capacity Rate</t>
  </si>
  <si>
    <t>RNS Rate</t>
  </si>
  <si>
    <t>$/kW-Month</t>
  </si>
  <si>
    <t>Green Mountain Power Corporation</t>
  </si>
  <si>
    <t>Success %</t>
  </si>
  <si>
    <t>Start Date</t>
  </si>
  <si>
    <t>Fiscal Year</t>
  </si>
  <si>
    <t>Project Year</t>
  </si>
  <si>
    <t>Annual Peak Reduction</t>
  </si>
  <si>
    <t>Capacity Benefit</t>
  </si>
  <si>
    <t>RNS Benefit</t>
  </si>
  <si>
    <t>Unit Type</t>
  </si>
  <si>
    <t>Month (Volume in Watts)</t>
  </si>
  <si>
    <t>Nominal Value per Unit</t>
  </si>
  <si>
    <t>Total Nominal Value per Unit</t>
  </si>
  <si>
    <t>Green Mountain Power</t>
  </si>
  <si>
    <t>RNS Load Reduction - One Month Lag</t>
  </si>
  <si>
    <t>Capacity Load Reduction - Assumes 12 month lag [beginning of capacity year is June]</t>
  </si>
  <si>
    <t>Reserve Margin for Capacity</t>
  </si>
  <si>
    <t>Marginal Losses</t>
  </si>
  <si>
    <t xml:space="preserve"> </t>
  </si>
  <si>
    <t>NPV</t>
  </si>
  <si>
    <t>Annualized</t>
  </si>
  <si>
    <t>RNS Reduction in Load - adjusted for marginal losses</t>
  </si>
  <si>
    <t>Capacity Reduction in Load - adjusted for marginal losses</t>
  </si>
  <si>
    <t>Analysis of Battery Savings</t>
  </si>
  <si>
    <t>Battery Power</t>
  </si>
  <si>
    <t>FCM</t>
  </si>
  <si>
    <t>TOTAL</t>
  </si>
  <si>
    <t>WACC</t>
  </si>
  <si>
    <t>Analysis of RNS and Capacity Benefits</t>
  </si>
  <si>
    <t>Battery</t>
  </si>
  <si>
    <t>Total Value</t>
  </si>
  <si>
    <t>GMP actual RNS performance 2016-Current is 77.5%</t>
  </si>
  <si>
    <t>GMP Actual FCM Performance 2016-current is 75%</t>
  </si>
  <si>
    <t>Revenues</t>
  </si>
  <si>
    <t>Costs</t>
  </si>
  <si>
    <t>Total kW/Yr</t>
  </si>
  <si>
    <t>3 Hour Customers (%)</t>
  </si>
  <si>
    <t>4 Hour Customers (%)</t>
  </si>
  <si>
    <t>Constrained Customers (%)</t>
  </si>
  <si>
    <t>Unconstrained Customers (%)</t>
  </si>
  <si>
    <t>Incentive (3 Hour)</t>
  </si>
  <si>
    <t>Incentive (4 Hour)</t>
  </si>
  <si>
    <t>Total Costs</t>
  </si>
  <si>
    <t>Total Revenue</t>
  </si>
  <si>
    <t>Total Benefit</t>
  </si>
  <si>
    <t>NET Benefit</t>
  </si>
  <si>
    <t>(Adj. Gross Rev)</t>
  </si>
  <si>
    <t>Unconstrained Incentive (3 Hour)</t>
  </si>
  <si>
    <t>Constrained Incentive (3 Hour)</t>
  </si>
  <si>
    <t>Unconstrained Incentive (4 Hour)</t>
  </si>
  <si>
    <t>Constrained Incentive (4 Hour)</t>
  </si>
  <si>
    <t>Levelized monthly value</t>
  </si>
  <si>
    <t>Monthly</t>
  </si>
  <si>
    <t>Cost per Device</t>
  </si>
  <si>
    <t>Max Devices</t>
  </si>
  <si>
    <t>Monthly Virtual Peaker Cost</t>
  </si>
  <si>
    <t>Communication Fee</t>
  </si>
  <si>
    <t>Annual Communication Fee</t>
  </si>
  <si>
    <t>Estimated Annual Customers</t>
  </si>
  <si>
    <t>Average kW/Customer (from Pilot)</t>
  </si>
  <si>
    <t>Software Fees</t>
  </si>
  <si>
    <t>Success Rate</t>
  </si>
  <si>
    <t>75% RNS &amp; FCM</t>
  </si>
  <si>
    <t>85% RNS &amp; FCM</t>
  </si>
  <si>
    <t>Storage Duration</t>
  </si>
  <si>
    <t>Value Share to Participant</t>
  </si>
  <si>
    <t>3 Hours</t>
  </si>
  <si>
    <t>4 hours</t>
  </si>
  <si>
    <t>3-hour batery (75% RNS and Capacity Success Rate)</t>
  </si>
  <si>
    <t>4-hour battery (85% RNS and Capacity Success Rate)</t>
  </si>
  <si>
    <t>RNS and Capacity Values from Battery Tab: to recreate these values, set the success rates in cells O7 and P7 and set the date in cell B7 to 1/1 of the desired year (2020-2022). The resulting RNS and Capacity values are cells C14 to M15</t>
  </si>
  <si>
    <t>To recreate these values, set cells O7 and P7 to desired success rate</t>
  </si>
  <si>
    <t>FCM 2020</t>
  </si>
  <si>
    <t>FCM 2022</t>
  </si>
  <si>
    <t>FCM 2021</t>
  </si>
  <si>
    <t>RNS 2020</t>
  </si>
  <si>
    <t>RNS 2021</t>
  </si>
  <si>
    <t>RNS 2022</t>
  </si>
  <si>
    <t>A&amp;G</t>
  </si>
  <si>
    <t>A&amp;G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</si>
</sst>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/d/yy;@"/>
    <numFmt numFmtId="165" formatCode="#,##0.000_);\(#,##0.000\)"/>
    <numFmt numFmtId="166" formatCode="&quot;$&quot;#,##0.00"/>
    <numFmt numFmtId="167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37" fontId="0" fillId="0" borderId="0" xfId="0" applyNumberFormat="1"/>
    <xf numFmtId="39" fontId="0" fillId="0" borderId="0" xfId="0" applyNumberForma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2" fillId="0" borderId="1" xfId="0" applyNumberFormat="1" applyFont="1" applyBorder="1"/>
    <xf numFmtId="0" fontId="4" fillId="0" borderId="0" xfId="0" applyFont="1"/>
    <xf numFmtId="37" fontId="5" fillId="0" borderId="0" xfId="0" applyNumberFormat="1" applyFont="1"/>
    <xf numFmtId="9" fontId="5" fillId="0" borderId="0" xfId="1" applyFont="1"/>
    <xf numFmtId="14" fontId="5" fillId="0" borderId="0" xfId="0" applyNumberFormat="1" applyFont="1"/>
    <xf numFmtId="9" fontId="5" fillId="0" borderId="0" xfId="0" applyNumberFormat="1" applyFont="1"/>
    <xf numFmtId="0" fontId="2" fillId="0" borderId="0" xfId="0" applyFont="1" applyAlignment="1">
      <alignment horizontal="left"/>
    </xf>
    <xf numFmtId="8" fontId="0" fillId="0" borderId="0" xfId="0" applyNumberFormat="1"/>
    <xf numFmtId="43" fontId="0" fillId="0" borderId="0" xfId="2" applyFont="1" applyFill="1"/>
    <xf numFmtId="43" fontId="0" fillId="0" borderId="0" xfId="2" applyFont="1"/>
    <xf numFmtId="39" fontId="0" fillId="2" borderId="0" xfId="0" applyNumberFormat="1" applyFill="1"/>
    <xf numFmtId="0" fontId="2" fillId="0" borderId="1" xfId="7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9" fontId="2" fillId="0" borderId="0" xfId="0" applyNumberFormat="1" applyFont="1" applyAlignment="1">
      <alignment horizontal="center"/>
    </xf>
    <xf numFmtId="8" fontId="2" fillId="0" borderId="0" xfId="2" applyNumberFormat="1" applyFont="1" applyAlignment="1">
      <alignment horizontal="center"/>
    </xf>
    <xf numFmtId="39" fontId="2" fillId="0" borderId="0" xfId="0" applyNumberFormat="1" applyFont="1" applyAlignment="1">
      <alignment horizontal="centerContinuous"/>
    </xf>
    <xf numFmtId="39" fontId="2" fillId="0" borderId="0" xfId="0" applyNumberFormat="1" applyFont="1" applyBorder="1" applyAlignment="1">
      <alignment horizontal="center"/>
    </xf>
    <xf numFmtId="0" fontId="2" fillId="3" borderId="2" xfId="0" applyFont="1" applyFill="1" applyBorder="1"/>
    <xf numFmtId="10" fontId="2" fillId="3" borderId="3" xfId="0" applyNumberFormat="1" applyFont="1" applyFill="1" applyBorder="1"/>
    <xf numFmtId="164" fontId="1" fillId="0" borderId="0" xfId="8" applyNumberFormat="1"/>
    <xf numFmtId="0" fontId="1" fillId="0" borderId="0" xfId="8"/>
    <xf numFmtId="0" fontId="8" fillId="0" borderId="0" xfId="0" applyFont="1"/>
    <xf numFmtId="166" fontId="2" fillId="0" borderId="0" xfId="2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0" xfId="0" applyFill="1"/>
    <xf numFmtId="8" fontId="0" fillId="0" borderId="0" xfId="0" applyNumberFormat="1" applyFill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/>
    <xf numFmtId="0" fontId="0" fillId="0" borderId="10" xfId="0" applyBorder="1"/>
    <xf numFmtId="9" fontId="9" fillId="0" borderId="0" xfId="1" applyFont="1" applyAlignment="1">
      <alignment horizontal="center"/>
    </xf>
    <xf numFmtId="9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7" xfId="0" applyFill="1" applyBorder="1" applyAlignment="1">
      <alignment horizontal="left" indent="2"/>
    </xf>
    <xf numFmtId="167" fontId="0" fillId="4" borderId="0" xfId="0" applyNumberFormat="1" applyFill="1" applyBorder="1" applyAlignment="1">
      <alignment horizontal="center"/>
    </xf>
    <xf numFmtId="0" fontId="0" fillId="4" borderId="7" xfId="0" applyFont="1" applyFill="1" applyBorder="1" applyAlignment="1">
      <alignment horizontal="left" indent="1"/>
    </xf>
    <xf numFmtId="167" fontId="0" fillId="4" borderId="0" xfId="0" applyNumberFormat="1" applyFont="1" applyFill="1" applyBorder="1" applyAlignment="1">
      <alignment horizontal="center"/>
    </xf>
    <xf numFmtId="6" fontId="0" fillId="4" borderId="13" xfId="0" applyNumberFormat="1" applyFill="1" applyBorder="1" applyAlignment="1">
      <alignment horizontal="center"/>
    </xf>
    <xf numFmtId="0" fontId="0" fillId="4" borderId="7" xfId="0" applyFont="1" applyFill="1" applyBorder="1" applyAlignment="1">
      <alignment horizontal="left" indent="2"/>
    </xf>
    <xf numFmtId="0" fontId="2" fillId="4" borderId="7" xfId="0" applyFont="1" applyFill="1" applyBorder="1" applyAlignment="1">
      <alignment horizontal="left"/>
    </xf>
    <xf numFmtId="167" fontId="2" fillId="4" borderId="0" xfId="0" applyNumberFormat="1" applyFont="1" applyFill="1" applyBorder="1" applyAlignment="1">
      <alignment horizontal="center"/>
    </xf>
    <xf numFmtId="0" fontId="0" fillId="4" borderId="7" xfId="0" applyFill="1" applyBorder="1"/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left" indent="1"/>
    </xf>
    <xf numFmtId="6" fontId="0" fillId="4" borderId="0" xfId="0" applyNumberFormat="1" applyFill="1" applyBorder="1" applyAlignment="1">
      <alignment horizontal="center"/>
    </xf>
    <xf numFmtId="6" fontId="2" fillId="4" borderId="15" xfId="0" applyNumberFormat="1" applyFont="1" applyFill="1" applyBorder="1" applyAlignment="1">
      <alignment horizontal="center"/>
    </xf>
    <xf numFmtId="6" fontId="2" fillId="4" borderId="17" xfId="0" applyNumberFormat="1" applyFont="1" applyFill="1" applyBorder="1" applyAlignment="1">
      <alignment horizontal="center"/>
    </xf>
    <xf numFmtId="6" fontId="2" fillId="4" borderId="0" xfId="0" applyNumberFormat="1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2" fillId="4" borderId="2" xfId="0" applyFont="1" applyFill="1" applyBorder="1"/>
    <xf numFmtId="6" fontId="2" fillId="4" borderId="16" xfId="0" applyNumberFormat="1" applyFont="1" applyFill="1" applyBorder="1"/>
    <xf numFmtId="0" fontId="0" fillId="4" borderId="14" xfId="0" applyFill="1" applyBorder="1"/>
    <xf numFmtId="0" fontId="2" fillId="4" borderId="9" xfId="0" applyFont="1" applyFill="1" applyBorder="1"/>
    <xf numFmtId="6" fontId="2" fillId="4" borderId="10" xfId="0" applyNumberFormat="1" applyFont="1" applyFill="1" applyBorder="1" applyAlignment="1">
      <alignment horizontal="center"/>
    </xf>
    <xf numFmtId="6" fontId="2" fillId="4" borderId="1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8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7" fontId="0" fillId="4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39" fontId="0" fillId="0" borderId="0" xfId="0" applyNumberFormat="1" applyBorder="1"/>
    <xf numFmtId="39" fontId="0" fillId="0" borderId="8" xfId="0" applyNumberFormat="1" applyBorder="1"/>
    <xf numFmtId="39" fontId="0" fillId="0" borderId="10" xfId="0" applyNumberFormat="1" applyBorder="1"/>
    <xf numFmtId="39" fontId="0" fillId="0" borderId="11" xfId="0" applyNumberFormat="1" applyBorder="1"/>
    <xf numFmtId="0" fontId="12" fillId="5" borderId="7" xfId="0" applyFont="1" applyFill="1" applyBorder="1" applyAlignment="1">
      <alignment vertical="center"/>
    </xf>
    <xf numFmtId="0" fontId="12" fillId="5" borderId="0" xfId="0" applyFont="1" applyFill="1" applyBorder="1"/>
    <xf numFmtId="39" fontId="12" fillId="5" borderId="0" xfId="0" applyNumberFormat="1" applyFont="1" applyFill="1" applyBorder="1"/>
    <xf numFmtId="39" fontId="12" fillId="5" borderId="8" xfId="0" applyNumberFormat="1" applyFont="1" applyFill="1" applyBorder="1"/>
    <xf numFmtId="0" fontId="12" fillId="5" borderId="7" xfId="0" applyFont="1" applyFill="1" applyBorder="1"/>
    <xf numFmtId="0" fontId="12" fillId="5" borderId="8" xfId="0" applyFont="1" applyFill="1" applyBorder="1"/>
    <xf numFmtId="0" fontId="8" fillId="0" borderId="4" xfId="0" applyFont="1" applyBorder="1"/>
    <xf numFmtId="10" fontId="0" fillId="0" borderId="0" xfId="1" applyNumberFormat="1" applyFont="1"/>
    <xf numFmtId="6" fontId="0" fillId="0" borderId="0" xfId="0" applyNumberFormat="1" applyAlignment="1">
      <alignment horizontal="center"/>
    </xf>
    <xf numFmtId="0" fontId="0" fillId="0" borderId="0" xfId="0" applyBorder="1" applyAlignment="1"/>
    <xf numFmtId="10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6" fontId="0" fillId="4" borderId="19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9">
    <cellStyle name="Comma" xfId="2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13" xfId="8" xr:uid="{00000000-0005-0000-0000-000006000000}"/>
    <cellStyle name="Normal 2" xfId="7" xr:uid="{00000000-0005-0000-0000-000007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rahamturk/Documents/Storage/BYOD%20&amp;%20Aggregation/Residential%20BYOD%20Tariff/BYOD%20Financial%20Model%209-13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ery"/>
      <sheetName val="EVSE"/>
      <sheetName val="Monthly"/>
      <sheetName val="Rates"/>
      <sheetName val="Attachment 3"/>
      <sheetName val="Single kW 1 EVSE"/>
    </sheetNames>
    <sheetDataSet>
      <sheetData sheetId="0">
        <row r="4">
          <cell r="B4">
            <v>6.2399999999999997E-2</v>
          </cell>
        </row>
        <row r="7">
          <cell r="O7">
            <v>0.75</v>
          </cell>
          <cell r="P7">
            <v>0.75</v>
          </cell>
        </row>
        <row r="9">
          <cell r="B9">
            <v>0.08</v>
          </cell>
        </row>
        <row r="10">
          <cell r="B10">
            <v>0.3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zoomScale="112" workbookViewId="0">
      <selection activeCell="B8" sqref="B8"/>
    </sheetView>
  </sheetViews>
  <sheetFormatPr baseColWidth="10" defaultColWidth="8.83203125" defaultRowHeight="15" x14ac:dyDescent="0.2"/>
  <cols>
    <col min="1" max="1" width="26.83203125" customWidth="1"/>
    <col min="2" max="2" width="19" customWidth="1"/>
    <col min="3" max="3" width="12.1640625" bestFit="1" customWidth="1"/>
    <col min="4" max="4" width="11.6640625" customWidth="1"/>
    <col min="5" max="5" width="10.6640625" customWidth="1"/>
    <col min="6" max="6" width="11.6640625" bestFit="1" customWidth="1"/>
    <col min="7" max="12" width="11.5" customWidth="1"/>
    <col min="13" max="13" width="11.6640625" bestFit="1" customWidth="1"/>
    <col min="14" max="15" width="16.6640625" customWidth="1"/>
    <col min="17" max="17" width="9.1640625" bestFit="1" customWidth="1"/>
  </cols>
  <sheetData>
    <row r="1" spans="1:18" ht="19" x14ac:dyDescent="0.2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ht="19" x14ac:dyDescent="0.2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ht="16" thickBot="1" x14ac:dyDescent="0.25"/>
    <row r="4" spans="1:18" ht="16" thickBot="1" x14ac:dyDescent="0.25">
      <c r="A4" s="28" t="s">
        <v>34</v>
      </c>
      <c r="B4" s="29">
        <v>6.2399999999999997E-2</v>
      </c>
    </row>
    <row r="5" spans="1:18" x14ac:dyDescent="0.2">
      <c r="C5" s="8" t="s">
        <v>17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5" t="s">
        <v>9</v>
      </c>
    </row>
    <row r="6" spans="1:18" x14ac:dyDescent="0.2">
      <c r="A6" s="3" t="s">
        <v>16</v>
      </c>
      <c r="B6" s="5" t="s">
        <v>10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 t="s">
        <v>4</v>
      </c>
      <c r="P6" s="5" t="s">
        <v>3</v>
      </c>
    </row>
    <row r="7" spans="1:18" x14ac:dyDescent="0.2">
      <c r="A7" t="s">
        <v>31</v>
      </c>
      <c r="B7" s="14">
        <v>43831</v>
      </c>
      <c r="C7" s="12">
        <v>1000</v>
      </c>
      <c r="D7" s="12">
        <f>C7</f>
        <v>1000</v>
      </c>
      <c r="E7" s="12">
        <f t="shared" ref="E7:N7" si="0">D7</f>
        <v>1000</v>
      </c>
      <c r="F7" s="12">
        <f t="shared" si="0"/>
        <v>1000</v>
      </c>
      <c r="G7" s="12">
        <f t="shared" si="0"/>
        <v>1000</v>
      </c>
      <c r="H7" s="12">
        <f t="shared" si="0"/>
        <v>1000</v>
      </c>
      <c r="I7" s="12">
        <f t="shared" si="0"/>
        <v>1000</v>
      </c>
      <c r="J7" s="12">
        <f t="shared" si="0"/>
        <v>1000</v>
      </c>
      <c r="K7" s="12">
        <f t="shared" si="0"/>
        <v>1000</v>
      </c>
      <c r="L7" s="12">
        <f t="shared" si="0"/>
        <v>1000</v>
      </c>
      <c r="M7" s="12">
        <f t="shared" si="0"/>
        <v>1000</v>
      </c>
      <c r="N7" s="12">
        <f t="shared" si="0"/>
        <v>1000</v>
      </c>
      <c r="O7" s="13">
        <v>0.85</v>
      </c>
      <c r="P7" s="13">
        <v>0.85</v>
      </c>
    </row>
    <row r="9" spans="1:18" x14ac:dyDescent="0.2">
      <c r="A9" s="2" t="s">
        <v>24</v>
      </c>
      <c r="B9" s="15">
        <v>0.08</v>
      </c>
    </row>
    <row r="10" spans="1:18" x14ac:dyDescent="0.2">
      <c r="A10" s="2" t="s">
        <v>23</v>
      </c>
      <c r="B10" s="15">
        <v>0.3</v>
      </c>
    </row>
    <row r="11" spans="1:18" x14ac:dyDescent="0.2">
      <c r="C11" s="8" t="s">
        <v>2</v>
      </c>
      <c r="D11" s="8"/>
      <c r="E11" s="8"/>
      <c r="F11" s="8"/>
      <c r="G11" s="8"/>
      <c r="H11" s="8"/>
      <c r="I11" s="8"/>
      <c r="J11" s="8"/>
      <c r="K11" s="8"/>
      <c r="L11" s="8"/>
    </row>
    <row r="12" spans="1:18" x14ac:dyDescent="0.2">
      <c r="C12" s="5">
        <v>1</v>
      </c>
      <c r="D12" s="5">
        <f>C12+1</f>
        <v>2</v>
      </c>
      <c r="E12" s="5">
        <f t="shared" ref="E12:M12" si="1">D12+1</f>
        <v>3</v>
      </c>
      <c r="F12" s="5">
        <f t="shared" si="1"/>
        <v>4</v>
      </c>
      <c r="G12" s="5">
        <f t="shared" si="1"/>
        <v>5</v>
      </c>
      <c r="H12" s="5">
        <f t="shared" si="1"/>
        <v>6</v>
      </c>
      <c r="I12" s="5">
        <f t="shared" si="1"/>
        <v>7</v>
      </c>
      <c r="J12" s="5">
        <f t="shared" si="1"/>
        <v>8</v>
      </c>
      <c r="K12" s="5">
        <f t="shared" si="1"/>
        <v>9</v>
      </c>
      <c r="L12" s="5">
        <f t="shared" si="1"/>
        <v>10</v>
      </c>
      <c r="M12" s="5">
        <f t="shared" si="1"/>
        <v>11</v>
      </c>
      <c r="N12" s="23" t="s">
        <v>33</v>
      </c>
      <c r="O12" s="23" t="s">
        <v>26</v>
      </c>
      <c r="P12" s="23" t="s">
        <v>27</v>
      </c>
    </row>
    <row r="13" spans="1:18" x14ac:dyDescent="0.2">
      <c r="A13" s="3" t="s">
        <v>18</v>
      </c>
      <c r="O13" s="8"/>
      <c r="P13" s="8"/>
    </row>
    <row r="14" spans="1:18" x14ac:dyDescent="0.2">
      <c r="A14" t="str">
        <f>A7</f>
        <v>Battery Power</v>
      </c>
      <c r="B14" t="s">
        <v>4</v>
      </c>
      <c r="C14" s="7">
        <f>SUMIF(Monthly!$C$4:$FZ$4,"="&amp;Battery!C$12,Monthly!$C28:$FZ28)</f>
        <v>100.50543225000003</v>
      </c>
      <c r="D14" s="7">
        <f>SUMIF(Monthly!$C$4:$FZ$4,"="&amp;Battery!D$12,Monthly!$C28:$FZ28)</f>
        <v>115.15688820000003</v>
      </c>
      <c r="E14" s="7">
        <f>SUMIF(Monthly!$C$4:$FZ$4,"="&amp;Battery!E$12,Monthly!$C28:$FZ28)</f>
        <v>120.23591292</v>
      </c>
      <c r="F14" s="7">
        <f>SUMIF(Monthly!$C$4:$FZ$4,"="&amp;Battery!F$12,Monthly!$C28:$FZ28)</f>
        <v>124.51463937720003</v>
      </c>
      <c r="G14" s="7">
        <f>SUMIF(Monthly!$C$4:$FZ$4,"="&amp;Battery!G$12,Monthly!$C28:$FZ28)</f>
        <v>128.63999132145904</v>
      </c>
      <c r="H14" s="7">
        <f>SUMIF(Monthly!$C$4:$FZ$4,"="&amp;Battery!H$12,Monthly!$C28:$FZ28)</f>
        <v>131.85088006911323</v>
      </c>
      <c r="I14" s="7">
        <f>SUMIF(Monthly!$C$4:$FZ$4,"="&amp;Battery!I$12,Monthly!$C28:$FZ28)</f>
        <v>134.48789767049556</v>
      </c>
      <c r="J14" s="7">
        <f>SUMIF(Monthly!$C$4:$FZ$4,"="&amp;Battery!J$12,Monthly!$C28:$FZ28)</f>
        <v>137.17765562390545</v>
      </c>
      <c r="K14" s="7">
        <f>SUMIF(Monthly!$C$4:$FZ$4,"="&amp;Battery!K$12,Monthly!$C28:$FZ28)</f>
        <v>139.92120873638362</v>
      </c>
      <c r="L14" s="7">
        <f>SUMIF(Monthly!$C$4:$FZ$4,"="&amp;Battery!L$12,Monthly!$C28:$FZ28)</f>
        <v>142.71963291111129</v>
      </c>
      <c r="M14" s="7">
        <f>SUMIF(Monthly!$C$4:$FZ$4,"="&amp;Battery!M$12,Monthly!$C28:$FZ28)</f>
        <v>145.57402556933357</v>
      </c>
      <c r="N14" s="24">
        <f>SUM(C14:L14)</f>
        <v>1275.2101390796684</v>
      </c>
      <c r="O14" s="25">
        <f>NPV(WACC,C14:L14)</f>
        <v>913.00440087712411</v>
      </c>
      <c r="P14" s="33">
        <f>(O14)/NPV(WACC,C21:L21)</f>
        <v>125.46237802753224</v>
      </c>
      <c r="R14" s="7"/>
    </row>
    <row r="15" spans="1:18" x14ac:dyDescent="0.2">
      <c r="A15" t="str">
        <f>A14</f>
        <v>Battery Power</v>
      </c>
      <c r="B15" t="s">
        <v>3</v>
      </c>
      <c r="C15" s="7">
        <f>SUMIF(Monthly!$4:$4,"="&amp;Battery!C$12,Monthly!$31:$31)</f>
        <v>0</v>
      </c>
      <c r="D15" s="7">
        <f>SUMIF(Monthly!$4:$4,"="&amp;Battery!D$12,Monthly!$31:$31)</f>
        <v>38.678093999999994</v>
      </c>
      <c r="E15" s="7">
        <f>SUMIF(Monthly!$4:$4,"="&amp;Battery!E$12,Monthly!$31:$31)</f>
        <v>59.371649999999995</v>
      </c>
      <c r="F15" s="7">
        <f>SUMIF(Monthly!$4:$4,"="&amp;Battery!F$12,Monthly!$31:$31)</f>
        <v>55.053928800000008</v>
      </c>
      <c r="G15" s="7">
        <f>SUMIF(Monthly!$4:$4,"="&amp;Battery!G$12,Monthly!$31:$31)</f>
        <v>56.159017199999994</v>
      </c>
      <c r="H15" s="7">
        <f>SUMIF(Monthly!$4:$4,"="&amp;Battery!H$12,Monthly!$31:$31)</f>
        <v>65.362517999999994</v>
      </c>
      <c r="I15" s="7">
        <f>SUMIF(Monthly!$4:$4,"="&amp;Battery!I$12,Monthly!$31:$31)</f>
        <v>72.43938</v>
      </c>
      <c r="J15" s="7">
        <f>SUMIF(Monthly!$4:$4,"="&amp;Battery!J$12,Monthly!$31:$31)</f>
        <v>73.888167599999989</v>
      </c>
      <c r="K15" s="7">
        <f>SUMIF(Monthly!$4:$4,"="&amp;Battery!K$12,Monthly!$31:$31)</f>
        <v>75.365596799999992</v>
      </c>
      <c r="L15" s="7">
        <f>SUMIF(Monthly!$4:$4,"="&amp;Battery!L$12,Monthly!$31:$31)</f>
        <v>76.871667599999981</v>
      </c>
      <c r="M15" s="7">
        <f>SUMIF(Monthly!$4:$4,"="&amp;Battery!M$12,Monthly!$31:$31)</f>
        <v>78.406379999999999</v>
      </c>
      <c r="N15" s="27">
        <f>SUM(C15:L15)</f>
        <v>573.19001999999989</v>
      </c>
      <c r="O15" s="25">
        <f>NPV(WACC,C15:M15)</f>
        <v>432.85632113596205</v>
      </c>
      <c r="P15" s="34">
        <f>(O15)/NPV(WACC,C21:M21)</f>
        <v>55.558784170839303</v>
      </c>
      <c r="Q15" s="8"/>
      <c r="R15" s="7"/>
    </row>
    <row r="16" spans="1:18" x14ac:dyDescent="0.2">
      <c r="N16" s="22"/>
      <c r="O16" s="22"/>
      <c r="Q16" s="8"/>
    </row>
    <row r="17" spans="1:17" x14ac:dyDescent="0.2">
      <c r="A17" s="3" t="s">
        <v>19</v>
      </c>
      <c r="N17" s="8"/>
      <c r="O17" s="8"/>
      <c r="P17" s="8"/>
      <c r="Q17" s="8" t="s">
        <v>58</v>
      </c>
    </row>
    <row r="18" spans="1:17" x14ac:dyDescent="0.2">
      <c r="A18" t="str">
        <f>A7</f>
        <v>Battery Power</v>
      </c>
      <c r="C18" s="7">
        <f>C14+C15</f>
        <v>100.50543225000003</v>
      </c>
      <c r="D18" s="7">
        <f t="shared" ref="D18:L18" si="2">D14+D15</f>
        <v>153.83498220000001</v>
      </c>
      <c r="E18" s="7">
        <f t="shared" si="2"/>
        <v>179.60756291999999</v>
      </c>
      <c r="F18" s="7">
        <f t="shared" si="2"/>
        <v>179.56856817720004</v>
      </c>
      <c r="G18" s="7">
        <f t="shared" si="2"/>
        <v>184.79900852145903</v>
      </c>
      <c r="H18" s="7">
        <f t="shared" si="2"/>
        <v>197.21339806911323</v>
      </c>
      <c r="I18" s="7">
        <f t="shared" si="2"/>
        <v>206.92727767049556</v>
      </c>
      <c r="J18" s="7">
        <f t="shared" si="2"/>
        <v>211.06582322390545</v>
      </c>
      <c r="K18" s="7">
        <f t="shared" si="2"/>
        <v>215.28680553638361</v>
      </c>
      <c r="L18" s="7">
        <f t="shared" si="2"/>
        <v>219.59130051111129</v>
      </c>
      <c r="M18" s="7">
        <f>M15</f>
        <v>78.406379999999999</v>
      </c>
      <c r="N18" s="26">
        <f>SUM(C18:M18)</f>
        <v>1926.8065390796683</v>
      </c>
      <c r="O18" s="25">
        <f>NPV(WACC,C18:M18)</f>
        <v>1345.8607220130859</v>
      </c>
      <c r="P18" s="16">
        <f>(O18)/NPV(WACC,C21:M21)</f>
        <v>172.74643277035113</v>
      </c>
      <c r="Q18" s="48">
        <f>P18/12</f>
        <v>14.395536064195928</v>
      </c>
    </row>
    <row r="19" spans="1:17" x14ac:dyDescent="0.2">
      <c r="N19" s="8"/>
      <c r="O19" s="8"/>
      <c r="P19" s="8"/>
      <c r="Q19" s="8"/>
    </row>
    <row r="20" spans="1:17" x14ac:dyDescent="0.2">
      <c r="A20" t="s">
        <v>59</v>
      </c>
      <c r="C20" s="7">
        <f>C18/12</f>
        <v>8.3754526875000028</v>
      </c>
      <c r="D20" s="7">
        <f t="shared" ref="D20:L20" si="3">D18/12</f>
        <v>12.819581850000001</v>
      </c>
      <c r="E20" s="7">
        <f t="shared" si="3"/>
        <v>14.96729691</v>
      </c>
      <c r="F20" s="7">
        <f t="shared" si="3"/>
        <v>14.964047348100003</v>
      </c>
      <c r="G20" s="7">
        <f t="shared" si="3"/>
        <v>15.399917376788252</v>
      </c>
      <c r="H20" s="7">
        <f t="shared" si="3"/>
        <v>16.434449839092768</v>
      </c>
      <c r="I20" s="7">
        <f t="shared" si="3"/>
        <v>17.243939805874628</v>
      </c>
      <c r="J20" s="7">
        <f t="shared" si="3"/>
        <v>17.58881860199212</v>
      </c>
      <c r="K20" s="7">
        <f t="shared" si="3"/>
        <v>17.940567128031969</v>
      </c>
      <c r="L20" s="7">
        <f t="shared" si="3"/>
        <v>18.299275042592608</v>
      </c>
      <c r="M20" s="7">
        <f t="shared" ref="M20" si="4">M18/12</f>
        <v>6.5338649999999996</v>
      </c>
      <c r="N20" s="7">
        <f>AVERAGE(C20:L20)</f>
        <v>15.403334658997233</v>
      </c>
    </row>
    <row r="21" spans="1:17" x14ac:dyDescent="0.2">
      <c r="A21" s="3"/>
      <c r="C21" s="32">
        <v>1</v>
      </c>
      <c r="D21" s="32">
        <v>1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</row>
    <row r="22" spans="1:17" x14ac:dyDescent="0.2">
      <c r="C22" s="17"/>
      <c r="D22" s="17"/>
    </row>
    <row r="26" spans="1:17" x14ac:dyDescent="0.2">
      <c r="D26" s="106" t="s">
        <v>72</v>
      </c>
      <c r="E26" s="106"/>
    </row>
    <row r="27" spans="1:17" x14ac:dyDescent="0.2">
      <c r="A27" s="32" t="s">
        <v>38</v>
      </c>
      <c r="C27" s="23" t="s">
        <v>37</v>
      </c>
      <c r="D27" s="40">
        <v>0.7</v>
      </c>
      <c r="E27" s="40">
        <v>0.8</v>
      </c>
    </row>
    <row r="28" spans="1:17" x14ac:dyDescent="0.2">
      <c r="A28" s="32" t="s">
        <v>39</v>
      </c>
      <c r="C28" s="39">
        <f>O18</f>
        <v>1345.8607220130859</v>
      </c>
      <c r="D28" s="39">
        <f>C28*D27</f>
        <v>942.10250540916013</v>
      </c>
      <c r="E28" s="39">
        <f>C28*E27</f>
        <v>1076.6885776104689</v>
      </c>
    </row>
    <row r="29" spans="1:17" x14ac:dyDescent="0.2">
      <c r="A29" s="35"/>
      <c r="B29" s="35"/>
      <c r="C29" s="35"/>
      <c r="D29" s="35"/>
      <c r="E29" s="35"/>
    </row>
    <row r="30" spans="1:17" x14ac:dyDescent="0.2">
      <c r="A30" s="35"/>
      <c r="B30" s="35"/>
      <c r="C30" s="36"/>
      <c r="D30" s="36"/>
      <c r="E30" s="36"/>
      <c r="F30" s="17"/>
    </row>
    <row r="31" spans="1:17" x14ac:dyDescent="0.2">
      <c r="A31" s="35"/>
      <c r="B31" s="35"/>
      <c r="C31" s="36"/>
      <c r="D31" s="36"/>
      <c r="E31" s="36"/>
    </row>
    <row r="32" spans="1:17" x14ac:dyDescent="0.2">
      <c r="A32" s="35"/>
      <c r="B32" s="35"/>
      <c r="C32" s="36"/>
      <c r="D32" s="36"/>
      <c r="E32" s="36"/>
    </row>
    <row r="33" spans="1:5" x14ac:dyDescent="0.2">
      <c r="A33" s="35"/>
      <c r="B33" s="35"/>
      <c r="C33" s="36"/>
      <c r="D33" s="36"/>
      <c r="E33" s="36"/>
    </row>
    <row r="34" spans="1:5" x14ac:dyDescent="0.2">
      <c r="A34" s="35"/>
      <c r="B34" s="35"/>
      <c r="C34" s="35"/>
      <c r="D34" s="35"/>
      <c r="E34" s="35"/>
    </row>
    <row r="35" spans="1:5" x14ac:dyDescent="0.2">
      <c r="A35" s="32" t="s">
        <v>78</v>
      </c>
      <c r="D35" s="106" t="s">
        <v>72</v>
      </c>
      <c r="E35" s="106"/>
    </row>
    <row r="36" spans="1:5" x14ac:dyDescent="0.2">
      <c r="A36" s="23" t="s">
        <v>71</v>
      </c>
      <c r="B36" s="23" t="s">
        <v>68</v>
      </c>
      <c r="C36" s="23" t="s">
        <v>37</v>
      </c>
      <c r="D36" s="40">
        <v>0.7</v>
      </c>
      <c r="E36" s="40">
        <v>0.8</v>
      </c>
    </row>
    <row r="37" spans="1:5" x14ac:dyDescent="0.2">
      <c r="A37" t="s">
        <v>73</v>
      </c>
      <c r="B37" t="s">
        <v>69</v>
      </c>
      <c r="C37" s="39">
        <v>1187.5241664821347</v>
      </c>
      <c r="D37" s="39">
        <v>831.26691653749424</v>
      </c>
      <c r="E37" s="39">
        <v>950.01933318570775</v>
      </c>
    </row>
    <row r="38" spans="1:5" x14ac:dyDescent="0.2">
      <c r="A38" t="s">
        <v>74</v>
      </c>
      <c r="B38" t="s">
        <v>70</v>
      </c>
      <c r="C38" s="39">
        <v>1345.8607220130859</v>
      </c>
      <c r="D38" s="39">
        <v>942.10250540916013</v>
      </c>
      <c r="E38" s="39">
        <v>1076.6885776104689</v>
      </c>
    </row>
  </sheetData>
  <mergeCells count="2">
    <mergeCell ref="D26:E26"/>
    <mergeCell ref="D35:E35"/>
  </mergeCells>
  <printOptions horizontalCentered="1"/>
  <pageMargins left="0.2" right="0.2" top="0.5" bottom="0.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G34"/>
  <sheetViews>
    <sheetView topLeftCell="DY1" workbookViewId="0">
      <selection activeCell="EJ10" sqref="EJ10"/>
    </sheetView>
  </sheetViews>
  <sheetFormatPr baseColWidth="10" defaultColWidth="8.83203125" defaultRowHeight="15" x14ac:dyDescent="0.2"/>
  <cols>
    <col min="1" max="1" width="12.83203125" customWidth="1"/>
    <col min="2" max="2" width="14" customWidth="1"/>
    <col min="176" max="176" width="11.33203125" customWidth="1"/>
  </cols>
  <sheetData>
    <row r="1" spans="1:189" ht="19" x14ac:dyDescent="0.25">
      <c r="A1" s="11" t="s">
        <v>20</v>
      </c>
    </row>
    <row r="2" spans="1:189" ht="19" x14ac:dyDescent="0.25">
      <c r="A2" s="11" t="s">
        <v>35</v>
      </c>
    </row>
    <row r="4" spans="1:189" x14ac:dyDescent="0.2">
      <c r="A4" s="2" t="s">
        <v>12</v>
      </c>
      <c r="C4" s="2">
        <v>1</v>
      </c>
      <c r="D4" s="2">
        <f>IF(MONTH(D7)&lt;&gt;MONTH($C7),C4,C4+1)</f>
        <v>1</v>
      </c>
      <c r="E4" s="2">
        <f t="shared" ref="E4:BP4" si="0">IF(MONTH(E7)&lt;&gt;MONTH($C7),D4,D4+1)</f>
        <v>1</v>
      </c>
      <c r="F4" s="2">
        <f t="shared" si="0"/>
        <v>1</v>
      </c>
      <c r="G4" s="2">
        <f t="shared" si="0"/>
        <v>1</v>
      </c>
      <c r="H4" s="2">
        <f t="shared" si="0"/>
        <v>1</v>
      </c>
      <c r="I4" s="2">
        <f t="shared" si="0"/>
        <v>1</v>
      </c>
      <c r="J4" s="2">
        <f t="shared" si="0"/>
        <v>1</v>
      </c>
      <c r="K4" s="2">
        <f t="shared" si="0"/>
        <v>1</v>
      </c>
      <c r="L4" s="2">
        <f t="shared" si="0"/>
        <v>1</v>
      </c>
      <c r="M4" s="2">
        <f t="shared" si="0"/>
        <v>1</v>
      </c>
      <c r="N4" s="2">
        <f t="shared" si="0"/>
        <v>1</v>
      </c>
      <c r="O4" s="2">
        <f t="shared" si="0"/>
        <v>2</v>
      </c>
      <c r="P4" s="2">
        <f t="shared" si="0"/>
        <v>2</v>
      </c>
      <c r="Q4" s="2">
        <f t="shared" si="0"/>
        <v>2</v>
      </c>
      <c r="R4" s="2">
        <f t="shared" si="0"/>
        <v>2</v>
      </c>
      <c r="S4" s="2">
        <f t="shared" si="0"/>
        <v>2</v>
      </c>
      <c r="T4" s="2">
        <f t="shared" si="0"/>
        <v>2</v>
      </c>
      <c r="U4" s="2">
        <f t="shared" si="0"/>
        <v>2</v>
      </c>
      <c r="V4" s="2">
        <f t="shared" si="0"/>
        <v>2</v>
      </c>
      <c r="W4" s="2">
        <f t="shared" si="0"/>
        <v>2</v>
      </c>
      <c r="X4" s="2">
        <f t="shared" si="0"/>
        <v>2</v>
      </c>
      <c r="Y4" s="2">
        <f t="shared" si="0"/>
        <v>2</v>
      </c>
      <c r="Z4" s="2">
        <f t="shared" si="0"/>
        <v>2</v>
      </c>
      <c r="AA4" s="2">
        <f t="shared" si="0"/>
        <v>3</v>
      </c>
      <c r="AB4" s="2">
        <f t="shared" si="0"/>
        <v>3</v>
      </c>
      <c r="AC4" s="2">
        <f t="shared" si="0"/>
        <v>3</v>
      </c>
      <c r="AD4" s="2">
        <f t="shared" si="0"/>
        <v>3</v>
      </c>
      <c r="AE4" s="2">
        <f t="shared" si="0"/>
        <v>3</v>
      </c>
      <c r="AF4" s="2">
        <f t="shared" si="0"/>
        <v>3</v>
      </c>
      <c r="AG4" s="2">
        <f t="shared" si="0"/>
        <v>3</v>
      </c>
      <c r="AH4" s="2">
        <f t="shared" si="0"/>
        <v>3</v>
      </c>
      <c r="AI4" s="2">
        <f t="shared" si="0"/>
        <v>3</v>
      </c>
      <c r="AJ4" s="2">
        <f t="shared" si="0"/>
        <v>3</v>
      </c>
      <c r="AK4" s="2">
        <f t="shared" si="0"/>
        <v>3</v>
      </c>
      <c r="AL4" s="2">
        <f t="shared" si="0"/>
        <v>3</v>
      </c>
      <c r="AM4" s="2">
        <f t="shared" si="0"/>
        <v>4</v>
      </c>
      <c r="AN4" s="2">
        <f t="shared" si="0"/>
        <v>4</v>
      </c>
      <c r="AO4" s="2">
        <f t="shared" si="0"/>
        <v>4</v>
      </c>
      <c r="AP4" s="2">
        <f t="shared" si="0"/>
        <v>4</v>
      </c>
      <c r="AQ4" s="2">
        <f t="shared" si="0"/>
        <v>4</v>
      </c>
      <c r="AR4" s="2">
        <f t="shared" si="0"/>
        <v>4</v>
      </c>
      <c r="AS4" s="2">
        <f t="shared" si="0"/>
        <v>4</v>
      </c>
      <c r="AT4" s="2">
        <f t="shared" si="0"/>
        <v>4</v>
      </c>
      <c r="AU4" s="2">
        <f t="shared" si="0"/>
        <v>4</v>
      </c>
      <c r="AV4" s="2">
        <f t="shared" si="0"/>
        <v>4</v>
      </c>
      <c r="AW4" s="2">
        <f t="shared" si="0"/>
        <v>4</v>
      </c>
      <c r="AX4" s="2">
        <f t="shared" si="0"/>
        <v>4</v>
      </c>
      <c r="AY4" s="2">
        <f t="shared" si="0"/>
        <v>5</v>
      </c>
      <c r="AZ4" s="2">
        <f t="shared" si="0"/>
        <v>5</v>
      </c>
      <c r="BA4" s="2">
        <f t="shared" si="0"/>
        <v>5</v>
      </c>
      <c r="BB4" s="2">
        <f t="shared" si="0"/>
        <v>5</v>
      </c>
      <c r="BC4" s="2">
        <f t="shared" si="0"/>
        <v>5</v>
      </c>
      <c r="BD4" s="2">
        <f t="shared" si="0"/>
        <v>5</v>
      </c>
      <c r="BE4" s="2">
        <f t="shared" si="0"/>
        <v>5</v>
      </c>
      <c r="BF4" s="2">
        <f t="shared" si="0"/>
        <v>5</v>
      </c>
      <c r="BG4" s="2">
        <f t="shared" si="0"/>
        <v>5</v>
      </c>
      <c r="BH4" s="2">
        <f t="shared" si="0"/>
        <v>5</v>
      </c>
      <c r="BI4" s="2">
        <f t="shared" si="0"/>
        <v>5</v>
      </c>
      <c r="BJ4" s="2">
        <f t="shared" si="0"/>
        <v>5</v>
      </c>
      <c r="BK4" s="2">
        <f t="shared" si="0"/>
        <v>6</v>
      </c>
      <c r="BL4" s="2">
        <f t="shared" si="0"/>
        <v>6</v>
      </c>
      <c r="BM4" s="2">
        <f t="shared" si="0"/>
        <v>6</v>
      </c>
      <c r="BN4" s="2">
        <f t="shared" si="0"/>
        <v>6</v>
      </c>
      <c r="BO4" s="2">
        <f t="shared" si="0"/>
        <v>6</v>
      </c>
      <c r="BP4" s="2">
        <f t="shared" si="0"/>
        <v>6</v>
      </c>
      <c r="BQ4" s="2">
        <f t="shared" ref="BQ4:EB4" si="1">IF(MONTH(BQ7)&lt;&gt;MONTH($C7),BP4,BP4+1)</f>
        <v>6</v>
      </c>
      <c r="BR4" s="2">
        <f t="shared" si="1"/>
        <v>6</v>
      </c>
      <c r="BS4" s="2">
        <f t="shared" si="1"/>
        <v>6</v>
      </c>
      <c r="BT4" s="2">
        <f t="shared" si="1"/>
        <v>6</v>
      </c>
      <c r="BU4" s="2">
        <f t="shared" si="1"/>
        <v>6</v>
      </c>
      <c r="BV4" s="2">
        <f t="shared" si="1"/>
        <v>6</v>
      </c>
      <c r="BW4" s="2">
        <f t="shared" si="1"/>
        <v>7</v>
      </c>
      <c r="BX4" s="2">
        <f t="shared" si="1"/>
        <v>7</v>
      </c>
      <c r="BY4" s="2">
        <f t="shared" si="1"/>
        <v>7</v>
      </c>
      <c r="BZ4" s="2">
        <f t="shared" si="1"/>
        <v>7</v>
      </c>
      <c r="CA4" s="2">
        <f t="shared" si="1"/>
        <v>7</v>
      </c>
      <c r="CB4" s="2">
        <f t="shared" si="1"/>
        <v>7</v>
      </c>
      <c r="CC4" s="2">
        <f t="shared" si="1"/>
        <v>7</v>
      </c>
      <c r="CD4" s="2">
        <f t="shared" si="1"/>
        <v>7</v>
      </c>
      <c r="CE4" s="2">
        <f t="shared" si="1"/>
        <v>7</v>
      </c>
      <c r="CF4" s="2">
        <f t="shared" si="1"/>
        <v>7</v>
      </c>
      <c r="CG4" s="2">
        <f t="shared" si="1"/>
        <v>7</v>
      </c>
      <c r="CH4" s="2">
        <f t="shared" si="1"/>
        <v>7</v>
      </c>
      <c r="CI4" s="2">
        <f t="shared" si="1"/>
        <v>8</v>
      </c>
      <c r="CJ4" s="2">
        <f t="shared" si="1"/>
        <v>8</v>
      </c>
      <c r="CK4" s="2">
        <f t="shared" si="1"/>
        <v>8</v>
      </c>
      <c r="CL4" s="2">
        <f t="shared" si="1"/>
        <v>8</v>
      </c>
      <c r="CM4" s="2">
        <f t="shared" si="1"/>
        <v>8</v>
      </c>
      <c r="CN4" s="2">
        <f t="shared" si="1"/>
        <v>8</v>
      </c>
      <c r="CO4" s="2">
        <f t="shared" si="1"/>
        <v>8</v>
      </c>
      <c r="CP4" s="2">
        <f t="shared" si="1"/>
        <v>8</v>
      </c>
      <c r="CQ4" s="2">
        <f t="shared" si="1"/>
        <v>8</v>
      </c>
      <c r="CR4" s="2">
        <f t="shared" si="1"/>
        <v>8</v>
      </c>
      <c r="CS4" s="2">
        <f t="shared" si="1"/>
        <v>8</v>
      </c>
      <c r="CT4" s="2">
        <f t="shared" si="1"/>
        <v>8</v>
      </c>
      <c r="CU4" s="2">
        <f t="shared" si="1"/>
        <v>9</v>
      </c>
      <c r="CV4" s="2">
        <f t="shared" si="1"/>
        <v>9</v>
      </c>
      <c r="CW4" s="2">
        <f t="shared" si="1"/>
        <v>9</v>
      </c>
      <c r="CX4" s="2">
        <f t="shared" si="1"/>
        <v>9</v>
      </c>
      <c r="CY4" s="2">
        <f t="shared" si="1"/>
        <v>9</v>
      </c>
      <c r="CZ4" s="2">
        <f t="shared" si="1"/>
        <v>9</v>
      </c>
      <c r="DA4" s="2">
        <f t="shared" si="1"/>
        <v>9</v>
      </c>
      <c r="DB4" s="2">
        <f t="shared" si="1"/>
        <v>9</v>
      </c>
      <c r="DC4" s="2">
        <f t="shared" si="1"/>
        <v>9</v>
      </c>
      <c r="DD4" s="2">
        <f t="shared" si="1"/>
        <v>9</v>
      </c>
      <c r="DE4" s="2">
        <f t="shared" si="1"/>
        <v>9</v>
      </c>
      <c r="DF4" s="2">
        <f t="shared" si="1"/>
        <v>9</v>
      </c>
      <c r="DG4" s="2">
        <f t="shared" si="1"/>
        <v>10</v>
      </c>
      <c r="DH4" s="2">
        <f t="shared" si="1"/>
        <v>10</v>
      </c>
      <c r="DI4" s="2">
        <f t="shared" si="1"/>
        <v>10</v>
      </c>
      <c r="DJ4" s="2">
        <f t="shared" si="1"/>
        <v>10</v>
      </c>
      <c r="DK4" s="2">
        <f t="shared" si="1"/>
        <v>10</v>
      </c>
      <c r="DL4" s="2">
        <f t="shared" si="1"/>
        <v>10</v>
      </c>
      <c r="DM4" s="2">
        <f t="shared" si="1"/>
        <v>10</v>
      </c>
      <c r="DN4" s="2">
        <f t="shared" si="1"/>
        <v>10</v>
      </c>
      <c r="DO4" s="2">
        <f t="shared" si="1"/>
        <v>10</v>
      </c>
      <c r="DP4" s="2">
        <f t="shared" si="1"/>
        <v>10</v>
      </c>
      <c r="DQ4" s="2">
        <f t="shared" si="1"/>
        <v>10</v>
      </c>
      <c r="DR4" s="2">
        <f t="shared" si="1"/>
        <v>10</v>
      </c>
      <c r="DS4" s="2">
        <f t="shared" si="1"/>
        <v>11</v>
      </c>
      <c r="DT4" s="2">
        <f t="shared" si="1"/>
        <v>11</v>
      </c>
      <c r="DU4" s="2">
        <f t="shared" si="1"/>
        <v>11</v>
      </c>
      <c r="DV4" s="2">
        <f t="shared" si="1"/>
        <v>11</v>
      </c>
      <c r="DW4" s="2">
        <f t="shared" si="1"/>
        <v>11</v>
      </c>
      <c r="DX4" s="2">
        <f t="shared" si="1"/>
        <v>11</v>
      </c>
      <c r="DY4" s="2">
        <f t="shared" si="1"/>
        <v>11</v>
      </c>
      <c r="DZ4" s="2">
        <f t="shared" si="1"/>
        <v>11</v>
      </c>
      <c r="EA4" s="2">
        <f t="shared" si="1"/>
        <v>11</v>
      </c>
      <c r="EB4" s="2">
        <f t="shared" si="1"/>
        <v>11</v>
      </c>
      <c r="EC4" s="2">
        <f t="shared" ref="EC4:FE4" si="2">IF(MONTH(EC7)&lt;&gt;MONTH($C7),EB4,EB4+1)</f>
        <v>11</v>
      </c>
      <c r="ED4" s="2">
        <f t="shared" si="2"/>
        <v>11</v>
      </c>
      <c r="EE4" s="2">
        <f t="shared" si="2"/>
        <v>12</v>
      </c>
      <c r="EF4" s="2">
        <f t="shared" si="2"/>
        <v>12</v>
      </c>
      <c r="EG4" s="2">
        <f t="shared" si="2"/>
        <v>12</v>
      </c>
      <c r="EH4" s="2">
        <f t="shared" si="2"/>
        <v>12</v>
      </c>
      <c r="EI4" s="2">
        <f t="shared" si="2"/>
        <v>12</v>
      </c>
      <c r="EJ4" s="2">
        <f t="shared" si="2"/>
        <v>12</v>
      </c>
      <c r="EK4" s="2">
        <f t="shared" si="2"/>
        <v>12</v>
      </c>
      <c r="EL4" s="2">
        <f t="shared" si="2"/>
        <v>12</v>
      </c>
      <c r="EM4" s="2">
        <f t="shared" si="2"/>
        <v>12</v>
      </c>
      <c r="EN4" s="2">
        <f t="shared" si="2"/>
        <v>12</v>
      </c>
      <c r="EO4" s="2">
        <f t="shared" si="2"/>
        <v>12</v>
      </c>
      <c r="EP4" s="2">
        <f t="shared" si="2"/>
        <v>12</v>
      </c>
      <c r="EQ4" s="2">
        <f t="shared" si="2"/>
        <v>13</v>
      </c>
      <c r="ER4" s="2">
        <f t="shared" si="2"/>
        <v>13</v>
      </c>
      <c r="ES4" s="2">
        <f t="shared" si="2"/>
        <v>13</v>
      </c>
      <c r="ET4" s="2">
        <f t="shared" si="2"/>
        <v>13</v>
      </c>
      <c r="EU4" s="2">
        <f t="shared" si="2"/>
        <v>13</v>
      </c>
      <c r="EV4" s="2">
        <f t="shared" si="2"/>
        <v>13</v>
      </c>
      <c r="EW4" s="2">
        <f t="shared" si="2"/>
        <v>13</v>
      </c>
      <c r="EX4" s="2">
        <f t="shared" si="2"/>
        <v>13</v>
      </c>
      <c r="EY4" s="2">
        <f t="shared" si="2"/>
        <v>13</v>
      </c>
      <c r="EZ4" s="2">
        <f t="shared" si="2"/>
        <v>13</v>
      </c>
      <c r="FA4" s="2">
        <f t="shared" si="2"/>
        <v>13</v>
      </c>
      <c r="FB4" s="2">
        <f t="shared" si="2"/>
        <v>13</v>
      </c>
      <c r="FC4" s="2">
        <f t="shared" si="2"/>
        <v>14</v>
      </c>
      <c r="FD4" s="2">
        <f t="shared" si="2"/>
        <v>14</v>
      </c>
      <c r="FE4" s="2">
        <f t="shared" si="2"/>
        <v>14</v>
      </c>
      <c r="FF4" s="2">
        <f t="shared" ref="FF4:FZ4" si="3">IF(MONTH(FF7)&lt;&gt;MONTH($C7),FE4,FE4+1)</f>
        <v>14</v>
      </c>
      <c r="FG4" s="2">
        <f t="shared" si="3"/>
        <v>14</v>
      </c>
      <c r="FH4" s="2">
        <f t="shared" si="3"/>
        <v>14</v>
      </c>
      <c r="FI4" s="2">
        <f t="shared" si="3"/>
        <v>14</v>
      </c>
      <c r="FJ4" s="2">
        <f t="shared" si="3"/>
        <v>14</v>
      </c>
      <c r="FK4" s="2">
        <f t="shared" si="3"/>
        <v>14</v>
      </c>
      <c r="FL4" s="2">
        <f t="shared" si="3"/>
        <v>14</v>
      </c>
      <c r="FM4" s="2">
        <f t="shared" si="3"/>
        <v>14</v>
      </c>
      <c r="FN4" s="2">
        <f t="shared" si="3"/>
        <v>14</v>
      </c>
      <c r="FO4" s="2">
        <f t="shared" si="3"/>
        <v>15</v>
      </c>
      <c r="FP4" s="2">
        <f t="shared" si="3"/>
        <v>15</v>
      </c>
      <c r="FQ4" s="2">
        <f t="shared" si="3"/>
        <v>15</v>
      </c>
      <c r="FR4" s="2">
        <f t="shared" si="3"/>
        <v>15</v>
      </c>
      <c r="FS4" s="2">
        <f t="shared" si="3"/>
        <v>15</v>
      </c>
      <c r="FT4" s="2">
        <f t="shared" si="3"/>
        <v>15</v>
      </c>
      <c r="FU4" s="2">
        <f t="shared" si="3"/>
        <v>15</v>
      </c>
      <c r="FV4" s="2">
        <f t="shared" si="3"/>
        <v>15</v>
      </c>
      <c r="FW4" s="2">
        <f t="shared" si="3"/>
        <v>15</v>
      </c>
      <c r="FX4" s="2">
        <f t="shared" si="3"/>
        <v>15</v>
      </c>
      <c r="FY4" s="2">
        <f t="shared" si="3"/>
        <v>15</v>
      </c>
      <c r="FZ4" s="2">
        <f t="shared" si="3"/>
        <v>15</v>
      </c>
    </row>
    <row r="5" spans="1:189" x14ac:dyDescent="0.2">
      <c r="A5" s="2" t="s">
        <v>11</v>
      </c>
      <c r="C5" s="2">
        <f>IF(MONTH(C7)&gt;9,YEAR(C7)+1,YEAR(C7))</f>
        <v>2020</v>
      </c>
      <c r="D5" s="2">
        <f t="shared" ref="D5:BO5" si="4">IF(MONTH(D7)&gt;9,YEAR(D7)+1,YEAR(D7))</f>
        <v>2020</v>
      </c>
      <c r="E5" s="2">
        <f t="shared" si="4"/>
        <v>2020</v>
      </c>
      <c r="F5" s="2">
        <f t="shared" si="4"/>
        <v>2020</v>
      </c>
      <c r="G5" s="2">
        <f t="shared" si="4"/>
        <v>2020</v>
      </c>
      <c r="H5" s="2">
        <f t="shared" si="4"/>
        <v>2020</v>
      </c>
      <c r="I5" s="2">
        <f t="shared" si="4"/>
        <v>2020</v>
      </c>
      <c r="J5" s="2">
        <f t="shared" si="4"/>
        <v>2020</v>
      </c>
      <c r="K5" s="2">
        <f t="shared" si="4"/>
        <v>2020</v>
      </c>
      <c r="L5" s="2">
        <f t="shared" si="4"/>
        <v>2021</v>
      </c>
      <c r="M5" s="2">
        <f t="shared" si="4"/>
        <v>2021</v>
      </c>
      <c r="N5" s="2">
        <f t="shared" si="4"/>
        <v>2021</v>
      </c>
      <c r="O5" s="2">
        <f t="shared" si="4"/>
        <v>2021</v>
      </c>
      <c r="P5" s="2">
        <f t="shared" si="4"/>
        <v>2021</v>
      </c>
      <c r="Q5" s="2">
        <f t="shared" si="4"/>
        <v>2021</v>
      </c>
      <c r="R5" s="2">
        <f t="shared" si="4"/>
        <v>2021</v>
      </c>
      <c r="S5" s="2">
        <f t="shared" si="4"/>
        <v>2021</v>
      </c>
      <c r="T5" s="2">
        <f t="shared" si="4"/>
        <v>2021</v>
      </c>
      <c r="U5" s="2">
        <f t="shared" si="4"/>
        <v>2021</v>
      </c>
      <c r="V5" s="2">
        <f t="shared" si="4"/>
        <v>2021</v>
      </c>
      <c r="W5" s="2">
        <f t="shared" si="4"/>
        <v>2021</v>
      </c>
      <c r="X5" s="2">
        <f t="shared" si="4"/>
        <v>2022</v>
      </c>
      <c r="Y5" s="2">
        <f t="shared" si="4"/>
        <v>2022</v>
      </c>
      <c r="Z5" s="2">
        <f t="shared" si="4"/>
        <v>2022</v>
      </c>
      <c r="AA5" s="2">
        <f t="shared" si="4"/>
        <v>2022</v>
      </c>
      <c r="AB5" s="2">
        <f t="shared" si="4"/>
        <v>2022</v>
      </c>
      <c r="AC5" s="2">
        <f t="shared" si="4"/>
        <v>2022</v>
      </c>
      <c r="AD5" s="2">
        <f t="shared" si="4"/>
        <v>2022</v>
      </c>
      <c r="AE5" s="2">
        <f t="shared" si="4"/>
        <v>2022</v>
      </c>
      <c r="AF5" s="2">
        <f t="shared" si="4"/>
        <v>2022</v>
      </c>
      <c r="AG5" s="2">
        <f t="shared" si="4"/>
        <v>2022</v>
      </c>
      <c r="AH5" s="2">
        <f t="shared" si="4"/>
        <v>2022</v>
      </c>
      <c r="AI5" s="2">
        <f t="shared" si="4"/>
        <v>2022</v>
      </c>
      <c r="AJ5" s="2">
        <f t="shared" si="4"/>
        <v>2023</v>
      </c>
      <c r="AK5" s="2">
        <f t="shared" si="4"/>
        <v>2023</v>
      </c>
      <c r="AL5" s="2">
        <f t="shared" si="4"/>
        <v>2023</v>
      </c>
      <c r="AM5" s="2">
        <f t="shared" si="4"/>
        <v>2023</v>
      </c>
      <c r="AN5" s="2">
        <f t="shared" si="4"/>
        <v>2023</v>
      </c>
      <c r="AO5" s="2">
        <f t="shared" si="4"/>
        <v>2023</v>
      </c>
      <c r="AP5" s="2">
        <f t="shared" si="4"/>
        <v>2023</v>
      </c>
      <c r="AQ5" s="2">
        <f t="shared" si="4"/>
        <v>2023</v>
      </c>
      <c r="AR5" s="2">
        <f t="shared" si="4"/>
        <v>2023</v>
      </c>
      <c r="AS5" s="2">
        <f t="shared" si="4"/>
        <v>2023</v>
      </c>
      <c r="AT5" s="2">
        <f t="shared" si="4"/>
        <v>2023</v>
      </c>
      <c r="AU5" s="2">
        <f t="shared" si="4"/>
        <v>2023</v>
      </c>
      <c r="AV5" s="2">
        <f t="shared" si="4"/>
        <v>2024</v>
      </c>
      <c r="AW5" s="2">
        <f t="shared" si="4"/>
        <v>2024</v>
      </c>
      <c r="AX5" s="2">
        <f t="shared" si="4"/>
        <v>2024</v>
      </c>
      <c r="AY5" s="2">
        <f t="shared" si="4"/>
        <v>2024</v>
      </c>
      <c r="AZ5" s="2">
        <f t="shared" si="4"/>
        <v>2024</v>
      </c>
      <c r="BA5" s="2">
        <f t="shared" si="4"/>
        <v>2024</v>
      </c>
      <c r="BB5" s="2">
        <f t="shared" si="4"/>
        <v>2024</v>
      </c>
      <c r="BC5" s="2">
        <f t="shared" si="4"/>
        <v>2024</v>
      </c>
      <c r="BD5" s="2">
        <f t="shared" si="4"/>
        <v>2024</v>
      </c>
      <c r="BE5" s="2">
        <f t="shared" si="4"/>
        <v>2024</v>
      </c>
      <c r="BF5" s="2">
        <f t="shared" si="4"/>
        <v>2024</v>
      </c>
      <c r="BG5" s="2">
        <f t="shared" si="4"/>
        <v>2024</v>
      </c>
      <c r="BH5" s="2">
        <f t="shared" si="4"/>
        <v>2025</v>
      </c>
      <c r="BI5" s="2">
        <f t="shared" si="4"/>
        <v>2025</v>
      </c>
      <c r="BJ5" s="2">
        <f t="shared" si="4"/>
        <v>2025</v>
      </c>
      <c r="BK5" s="2">
        <f t="shared" si="4"/>
        <v>2025</v>
      </c>
      <c r="BL5" s="2">
        <f t="shared" si="4"/>
        <v>2025</v>
      </c>
      <c r="BM5" s="2">
        <f t="shared" si="4"/>
        <v>2025</v>
      </c>
      <c r="BN5" s="2">
        <f t="shared" si="4"/>
        <v>2025</v>
      </c>
      <c r="BO5" s="2">
        <f t="shared" si="4"/>
        <v>2025</v>
      </c>
      <c r="BP5" s="2">
        <f t="shared" ref="BP5:EA5" si="5">IF(MONTH(BP7)&gt;9,YEAR(BP7)+1,YEAR(BP7))</f>
        <v>2025</v>
      </c>
      <c r="BQ5" s="2">
        <f t="shared" si="5"/>
        <v>2025</v>
      </c>
      <c r="BR5" s="2">
        <f t="shared" si="5"/>
        <v>2025</v>
      </c>
      <c r="BS5" s="2">
        <f t="shared" si="5"/>
        <v>2025</v>
      </c>
      <c r="BT5" s="2">
        <f t="shared" si="5"/>
        <v>2026</v>
      </c>
      <c r="BU5" s="2">
        <f t="shared" si="5"/>
        <v>2026</v>
      </c>
      <c r="BV5" s="2">
        <f t="shared" si="5"/>
        <v>2026</v>
      </c>
      <c r="BW5" s="2">
        <f t="shared" si="5"/>
        <v>2026</v>
      </c>
      <c r="BX5" s="2">
        <f t="shared" si="5"/>
        <v>2026</v>
      </c>
      <c r="BY5" s="2">
        <f t="shared" si="5"/>
        <v>2026</v>
      </c>
      <c r="BZ5" s="2">
        <f t="shared" si="5"/>
        <v>2026</v>
      </c>
      <c r="CA5" s="2">
        <f t="shared" si="5"/>
        <v>2026</v>
      </c>
      <c r="CB5" s="2">
        <f t="shared" si="5"/>
        <v>2026</v>
      </c>
      <c r="CC5" s="2">
        <f t="shared" si="5"/>
        <v>2026</v>
      </c>
      <c r="CD5" s="2">
        <f t="shared" si="5"/>
        <v>2026</v>
      </c>
      <c r="CE5" s="2">
        <f t="shared" si="5"/>
        <v>2026</v>
      </c>
      <c r="CF5" s="2">
        <f t="shared" si="5"/>
        <v>2027</v>
      </c>
      <c r="CG5" s="2">
        <f t="shared" si="5"/>
        <v>2027</v>
      </c>
      <c r="CH5" s="2">
        <f t="shared" si="5"/>
        <v>2027</v>
      </c>
      <c r="CI5" s="2">
        <f t="shared" si="5"/>
        <v>2027</v>
      </c>
      <c r="CJ5" s="2">
        <f t="shared" si="5"/>
        <v>2027</v>
      </c>
      <c r="CK5" s="2">
        <f t="shared" si="5"/>
        <v>2027</v>
      </c>
      <c r="CL5" s="2">
        <f t="shared" si="5"/>
        <v>2027</v>
      </c>
      <c r="CM5" s="2">
        <f t="shared" si="5"/>
        <v>2027</v>
      </c>
      <c r="CN5" s="2">
        <f t="shared" si="5"/>
        <v>2027</v>
      </c>
      <c r="CO5" s="2">
        <f t="shared" si="5"/>
        <v>2027</v>
      </c>
      <c r="CP5" s="2">
        <f t="shared" si="5"/>
        <v>2027</v>
      </c>
      <c r="CQ5" s="2">
        <f t="shared" si="5"/>
        <v>2027</v>
      </c>
      <c r="CR5" s="2">
        <f t="shared" si="5"/>
        <v>2028</v>
      </c>
      <c r="CS5" s="2">
        <f t="shared" si="5"/>
        <v>2028</v>
      </c>
      <c r="CT5" s="2">
        <f t="shared" si="5"/>
        <v>2028</v>
      </c>
      <c r="CU5" s="2">
        <f t="shared" si="5"/>
        <v>2028</v>
      </c>
      <c r="CV5" s="2">
        <f t="shared" si="5"/>
        <v>2028</v>
      </c>
      <c r="CW5" s="2">
        <f t="shared" si="5"/>
        <v>2028</v>
      </c>
      <c r="CX5" s="2">
        <f t="shared" si="5"/>
        <v>2028</v>
      </c>
      <c r="CY5" s="2">
        <f t="shared" si="5"/>
        <v>2028</v>
      </c>
      <c r="CZ5" s="2">
        <f t="shared" si="5"/>
        <v>2028</v>
      </c>
      <c r="DA5" s="2">
        <f t="shared" si="5"/>
        <v>2028</v>
      </c>
      <c r="DB5" s="2">
        <f t="shared" si="5"/>
        <v>2028</v>
      </c>
      <c r="DC5" s="2">
        <f t="shared" si="5"/>
        <v>2028</v>
      </c>
      <c r="DD5" s="2">
        <f t="shared" si="5"/>
        <v>2029</v>
      </c>
      <c r="DE5" s="2">
        <f t="shared" si="5"/>
        <v>2029</v>
      </c>
      <c r="DF5" s="2">
        <f t="shared" si="5"/>
        <v>2029</v>
      </c>
      <c r="DG5" s="2">
        <f t="shared" si="5"/>
        <v>2029</v>
      </c>
      <c r="DH5" s="2">
        <f t="shared" si="5"/>
        <v>2029</v>
      </c>
      <c r="DI5" s="2">
        <f t="shared" si="5"/>
        <v>2029</v>
      </c>
      <c r="DJ5" s="2">
        <f t="shared" si="5"/>
        <v>2029</v>
      </c>
      <c r="DK5" s="2">
        <f t="shared" si="5"/>
        <v>2029</v>
      </c>
      <c r="DL5" s="2">
        <f t="shared" si="5"/>
        <v>2029</v>
      </c>
      <c r="DM5" s="2">
        <f t="shared" si="5"/>
        <v>2029</v>
      </c>
      <c r="DN5" s="2">
        <f t="shared" si="5"/>
        <v>2029</v>
      </c>
      <c r="DO5" s="2">
        <f t="shared" si="5"/>
        <v>2029</v>
      </c>
      <c r="DP5" s="2">
        <f t="shared" si="5"/>
        <v>2030</v>
      </c>
      <c r="DQ5" s="2">
        <f t="shared" si="5"/>
        <v>2030</v>
      </c>
      <c r="DR5" s="2">
        <f t="shared" si="5"/>
        <v>2030</v>
      </c>
      <c r="DS5" s="2">
        <f t="shared" si="5"/>
        <v>2030</v>
      </c>
      <c r="DT5" s="2">
        <f t="shared" si="5"/>
        <v>2030</v>
      </c>
      <c r="DU5" s="2">
        <f t="shared" si="5"/>
        <v>2030</v>
      </c>
      <c r="DV5" s="2">
        <f t="shared" si="5"/>
        <v>2030</v>
      </c>
      <c r="DW5" s="2">
        <f t="shared" si="5"/>
        <v>2030</v>
      </c>
      <c r="DX5" s="2">
        <f t="shared" si="5"/>
        <v>2030</v>
      </c>
      <c r="DY5" s="2">
        <f t="shared" si="5"/>
        <v>2030</v>
      </c>
      <c r="DZ5" s="2">
        <f t="shared" si="5"/>
        <v>2030</v>
      </c>
      <c r="EA5" s="2">
        <f t="shared" si="5"/>
        <v>2030</v>
      </c>
      <c r="EB5" s="2">
        <f t="shared" ref="EB5:FE5" si="6">IF(MONTH(EB7)&gt;9,YEAR(EB7)+1,YEAR(EB7))</f>
        <v>2031</v>
      </c>
      <c r="EC5" s="2">
        <f t="shared" si="6"/>
        <v>2031</v>
      </c>
      <c r="ED5" s="2">
        <f t="shared" si="6"/>
        <v>2031</v>
      </c>
      <c r="EE5" s="2">
        <f t="shared" si="6"/>
        <v>2031</v>
      </c>
      <c r="EF5" s="2">
        <f t="shared" si="6"/>
        <v>2031</v>
      </c>
      <c r="EG5" s="2">
        <f t="shared" si="6"/>
        <v>2031</v>
      </c>
      <c r="EH5" s="2">
        <f t="shared" si="6"/>
        <v>2031</v>
      </c>
      <c r="EI5" s="2">
        <f t="shared" si="6"/>
        <v>2031</v>
      </c>
      <c r="EJ5" s="2">
        <f t="shared" si="6"/>
        <v>2031</v>
      </c>
      <c r="EK5" s="2">
        <f t="shared" si="6"/>
        <v>2031</v>
      </c>
      <c r="EL5" s="2">
        <f t="shared" si="6"/>
        <v>2031</v>
      </c>
      <c r="EM5" s="2">
        <f t="shared" si="6"/>
        <v>2031</v>
      </c>
      <c r="EN5" s="2">
        <f t="shared" si="6"/>
        <v>2032</v>
      </c>
      <c r="EO5" s="2">
        <f t="shared" si="6"/>
        <v>2032</v>
      </c>
      <c r="EP5" s="2">
        <f t="shared" si="6"/>
        <v>2032</v>
      </c>
      <c r="EQ5" s="2">
        <f t="shared" si="6"/>
        <v>2032</v>
      </c>
      <c r="ER5" s="2">
        <f t="shared" si="6"/>
        <v>2032</v>
      </c>
      <c r="ES5" s="2">
        <f t="shared" si="6"/>
        <v>2032</v>
      </c>
      <c r="ET5" s="2">
        <f t="shared" si="6"/>
        <v>2032</v>
      </c>
      <c r="EU5" s="2">
        <f t="shared" si="6"/>
        <v>2032</v>
      </c>
      <c r="EV5" s="2">
        <f t="shared" si="6"/>
        <v>2032</v>
      </c>
      <c r="EW5" s="2">
        <f t="shared" si="6"/>
        <v>2032</v>
      </c>
      <c r="EX5" s="2">
        <f t="shared" si="6"/>
        <v>2032</v>
      </c>
      <c r="EY5" s="2">
        <f t="shared" si="6"/>
        <v>2032</v>
      </c>
      <c r="EZ5" s="2">
        <f t="shared" si="6"/>
        <v>2033</v>
      </c>
      <c r="FA5" s="2">
        <f t="shared" si="6"/>
        <v>2033</v>
      </c>
      <c r="FB5" s="2">
        <f t="shared" si="6"/>
        <v>2033</v>
      </c>
      <c r="FC5" s="2">
        <f t="shared" si="6"/>
        <v>2033</v>
      </c>
      <c r="FD5" s="2">
        <f t="shared" si="6"/>
        <v>2033</v>
      </c>
      <c r="FE5" s="2">
        <f t="shared" si="6"/>
        <v>2033</v>
      </c>
      <c r="FF5" s="2">
        <f t="shared" ref="FF5:FZ5" si="7">IF(MONTH(FF7)&gt;9,YEAR(FF7)+1,YEAR(FF7))</f>
        <v>2033</v>
      </c>
      <c r="FG5" s="2">
        <f t="shared" si="7"/>
        <v>2033</v>
      </c>
      <c r="FH5" s="2">
        <f t="shared" si="7"/>
        <v>2033</v>
      </c>
      <c r="FI5" s="2">
        <f t="shared" si="7"/>
        <v>2033</v>
      </c>
      <c r="FJ5" s="2">
        <f t="shared" si="7"/>
        <v>2033</v>
      </c>
      <c r="FK5" s="2">
        <f t="shared" si="7"/>
        <v>2033</v>
      </c>
      <c r="FL5" s="2">
        <f t="shared" si="7"/>
        <v>2034</v>
      </c>
      <c r="FM5" s="2">
        <f t="shared" si="7"/>
        <v>2034</v>
      </c>
      <c r="FN5" s="2">
        <f t="shared" si="7"/>
        <v>2034</v>
      </c>
      <c r="FO5" s="2">
        <f t="shared" si="7"/>
        <v>2034</v>
      </c>
      <c r="FP5" s="2">
        <f t="shared" si="7"/>
        <v>2034</v>
      </c>
      <c r="FQ5" s="2">
        <f t="shared" si="7"/>
        <v>2034</v>
      </c>
      <c r="FR5" s="2">
        <f t="shared" si="7"/>
        <v>2034</v>
      </c>
      <c r="FS5" s="2">
        <f t="shared" si="7"/>
        <v>2034</v>
      </c>
      <c r="FT5" s="2">
        <f t="shared" si="7"/>
        <v>2034</v>
      </c>
      <c r="FU5" s="2">
        <f t="shared" si="7"/>
        <v>2034</v>
      </c>
      <c r="FV5" s="2">
        <f t="shared" si="7"/>
        <v>2034</v>
      </c>
      <c r="FW5" s="2">
        <f t="shared" si="7"/>
        <v>2034</v>
      </c>
      <c r="FX5" s="2">
        <f t="shared" si="7"/>
        <v>2035</v>
      </c>
      <c r="FY5" s="2">
        <f t="shared" si="7"/>
        <v>2035</v>
      </c>
      <c r="FZ5" s="2">
        <f t="shared" si="7"/>
        <v>2035</v>
      </c>
    </row>
    <row r="6" spans="1:189" x14ac:dyDescent="0.2">
      <c r="A6" s="2" t="s">
        <v>2</v>
      </c>
      <c r="C6" s="2">
        <f>YEAR(C7)</f>
        <v>2020</v>
      </c>
      <c r="D6" s="2">
        <f t="shared" ref="D6:BO6" si="8">YEAR(D7)</f>
        <v>2020</v>
      </c>
      <c r="E6" s="2">
        <f t="shared" si="8"/>
        <v>2020</v>
      </c>
      <c r="F6" s="2">
        <f t="shared" si="8"/>
        <v>2020</v>
      </c>
      <c r="G6" s="2">
        <f t="shared" si="8"/>
        <v>2020</v>
      </c>
      <c r="H6" s="2">
        <f t="shared" si="8"/>
        <v>2020</v>
      </c>
      <c r="I6" s="2">
        <f t="shared" si="8"/>
        <v>2020</v>
      </c>
      <c r="J6" s="2">
        <f t="shared" si="8"/>
        <v>2020</v>
      </c>
      <c r="K6" s="2">
        <f t="shared" si="8"/>
        <v>2020</v>
      </c>
      <c r="L6" s="2">
        <f t="shared" si="8"/>
        <v>2020</v>
      </c>
      <c r="M6" s="2">
        <f t="shared" si="8"/>
        <v>2020</v>
      </c>
      <c r="N6" s="2">
        <f t="shared" si="8"/>
        <v>2020</v>
      </c>
      <c r="O6" s="2">
        <f t="shared" si="8"/>
        <v>2021</v>
      </c>
      <c r="P6" s="2">
        <f t="shared" si="8"/>
        <v>2021</v>
      </c>
      <c r="Q6" s="2">
        <f t="shared" si="8"/>
        <v>2021</v>
      </c>
      <c r="R6" s="2">
        <f t="shared" si="8"/>
        <v>2021</v>
      </c>
      <c r="S6" s="2">
        <f t="shared" si="8"/>
        <v>2021</v>
      </c>
      <c r="T6" s="2">
        <f t="shared" si="8"/>
        <v>2021</v>
      </c>
      <c r="U6" s="2">
        <f t="shared" si="8"/>
        <v>2021</v>
      </c>
      <c r="V6" s="2">
        <f t="shared" si="8"/>
        <v>2021</v>
      </c>
      <c r="W6" s="2">
        <f t="shared" si="8"/>
        <v>2021</v>
      </c>
      <c r="X6" s="2">
        <f t="shared" si="8"/>
        <v>2021</v>
      </c>
      <c r="Y6" s="2">
        <f t="shared" si="8"/>
        <v>2021</v>
      </c>
      <c r="Z6" s="2">
        <f t="shared" si="8"/>
        <v>2021</v>
      </c>
      <c r="AA6" s="2">
        <f t="shared" si="8"/>
        <v>2022</v>
      </c>
      <c r="AB6" s="2">
        <f t="shared" si="8"/>
        <v>2022</v>
      </c>
      <c r="AC6" s="2">
        <f t="shared" si="8"/>
        <v>2022</v>
      </c>
      <c r="AD6" s="2">
        <f t="shared" si="8"/>
        <v>2022</v>
      </c>
      <c r="AE6" s="2">
        <f t="shared" si="8"/>
        <v>2022</v>
      </c>
      <c r="AF6" s="2">
        <f t="shared" si="8"/>
        <v>2022</v>
      </c>
      <c r="AG6" s="2">
        <f t="shared" si="8"/>
        <v>2022</v>
      </c>
      <c r="AH6" s="2">
        <f t="shared" si="8"/>
        <v>2022</v>
      </c>
      <c r="AI6" s="2">
        <f t="shared" si="8"/>
        <v>2022</v>
      </c>
      <c r="AJ6" s="2">
        <f t="shared" si="8"/>
        <v>2022</v>
      </c>
      <c r="AK6" s="2">
        <f t="shared" si="8"/>
        <v>2022</v>
      </c>
      <c r="AL6" s="2">
        <f t="shared" si="8"/>
        <v>2022</v>
      </c>
      <c r="AM6" s="2">
        <f t="shared" si="8"/>
        <v>2023</v>
      </c>
      <c r="AN6" s="2">
        <f t="shared" si="8"/>
        <v>2023</v>
      </c>
      <c r="AO6" s="2">
        <f t="shared" si="8"/>
        <v>2023</v>
      </c>
      <c r="AP6" s="2">
        <f t="shared" si="8"/>
        <v>2023</v>
      </c>
      <c r="AQ6" s="2">
        <f t="shared" si="8"/>
        <v>2023</v>
      </c>
      <c r="AR6" s="2">
        <f t="shared" si="8"/>
        <v>2023</v>
      </c>
      <c r="AS6" s="2">
        <f t="shared" si="8"/>
        <v>2023</v>
      </c>
      <c r="AT6" s="2">
        <f t="shared" si="8"/>
        <v>2023</v>
      </c>
      <c r="AU6" s="2">
        <f t="shared" si="8"/>
        <v>2023</v>
      </c>
      <c r="AV6" s="2">
        <f t="shared" si="8"/>
        <v>2023</v>
      </c>
      <c r="AW6" s="2">
        <f t="shared" si="8"/>
        <v>2023</v>
      </c>
      <c r="AX6" s="2">
        <f t="shared" si="8"/>
        <v>2023</v>
      </c>
      <c r="AY6" s="2">
        <f t="shared" si="8"/>
        <v>2024</v>
      </c>
      <c r="AZ6" s="2">
        <f t="shared" si="8"/>
        <v>2024</v>
      </c>
      <c r="BA6" s="2">
        <f t="shared" si="8"/>
        <v>2024</v>
      </c>
      <c r="BB6" s="2">
        <f t="shared" si="8"/>
        <v>2024</v>
      </c>
      <c r="BC6" s="2">
        <f t="shared" si="8"/>
        <v>2024</v>
      </c>
      <c r="BD6" s="2">
        <f t="shared" si="8"/>
        <v>2024</v>
      </c>
      <c r="BE6" s="2">
        <f t="shared" si="8"/>
        <v>2024</v>
      </c>
      <c r="BF6" s="2">
        <f t="shared" si="8"/>
        <v>2024</v>
      </c>
      <c r="BG6" s="2">
        <f t="shared" si="8"/>
        <v>2024</v>
      </c>
      <c r="BH6" s="2">
        <f t="shared" si="8"/>
        <v>2024</v>
      </c>
      <c r="BI6" s="2">
        <f t="shared" si="8"/>
        <v>2024</v>
      </c>
      <c r="BJ6" s="2">
        <f t="shared" si="8"/>
        <v>2024</v>
      </c>
      <c r="BK6" s="2">
        <f t="shared" si="8"/>
        <v>2025</v>
      </c>
      <c r="BL6" s="2">
        <f t="shared" si="8"/>
        <v>2025</v>
      </c>
      <c r="BM6" s="2">
        <f t="shared" si="8"/>
        <v>2025</v>
      </c>
      <c r="BN6" s="2">
        <f t="shared" si="8"/>
        <v>2025</v>
      </c>
      <c r="BO6" s="2">
        <f t="shared" si="8"/>
        <v>2025</v>
      </c>
      <c r="BP6" s="2">
        <f t="shared" ref="BP6:EA6" si="9">YEAR(BP7)</f>
        <v>2025</v>
      </c>
      <c r="BQ6" s="2">
        <f t="shared" si="9"/>
        <v>2025</v>
      </c>
      <c r="BR6" s="2">
        <f t="shared" si="9"/>
        <v>2025</v>
      </c>
      <c r="BS6" s="2">
        <f t="shared" si="9"/>
        <v>2025</v>
      </c>
      <c r="BT6" s="2">
        <f t="shared" si="9"/>
        <v>2025</v>
      </c>
      <c r="BU6" s="2">
        <f t="shared" si="9"/>
        <v>2025</v>
      </c>
      <c r="BV6" s="2">
        <f t="shared" si="9"/>
        <v>2025</v>
      </c>
      <c r="BW6" s="2">
        <f t="shared" si="9"/>
        <v>2026</v>
      </c>
      <c r="BX6" s="2">
        <f t="shared" si="9"/>
        <v>2026</v>
      </c>
      <c r="BY6" s="2">
        <f t="shared" si="9"/>
        <v>2026</v>
      </c>
      <c r="BZ6" s="2">
        <f t="shared" si="9"/>
        <v>2026</v>
      </c>
      <c r="CA6" s="2">
        <f t="shared" si="9"/>
        <v>2026</v>
      </c>
      <c r="CB6" s="2">
        <f t="shared" si="9"/>
        <v>2026</v>
      </c>
      <c r="CC6" s="2">
        <f t="shared" si="9"/>
        <v>2026</v>
      </c>
      <c r="CD6" s="2">
        <f t="shared" si="9"/>
        <v>2026</v>
      </c>
      <c r="CE6" s="2">
        <f t="shared" si="9"/>
        <v>2026</v>
      </c>
      <c r="CF6" s="2">
        <f t="shared" si="9"/>
        <v>2026</v>
      </c>
      <c r="CG6" s="2">
        <f t="shared" si="9"/>
        <v>2026</v>
      </c>
      <c r="CH6" s="2">
        <f t="shared" si="9"/>
        <v>2026</v>
      </c>
      <c r="CI6" s="2">
        <f t="shared" si="9"/>
        <v>2027</v>
      </c>
      <c r="CJ6" s="2">
        <f t="shared" si="9"/>
        <v>2027</v>
      </c>
      <c r="CK6" s="2">
        <f t="shared" si="9"/>
        <v>2027</v>
      </c>
      <c r="CL6" s="2">
        <f t="shared" si="9"/>
        <v>2027</v>
      </c>
      <c r="CM6" s="2">
        <f t="shared" si="9"/>
        <v>2027</v>
      </c>
      <c r="CN6" s="2">
        <f t="shared" si="9"/>
        <v>2027</v>
      </c>
      <c r="CO6" s="2">
        <f t="shared" si="9"/>
        <v>2027</v>
      </c>
      <c r="CP6" s="2">
        <f t="shared" si="9"/>
        <v>2027</v>
      </c>
      <c r="CQ6" s="2">
        <f t="shared" si="9"/>
        <v>2027</v>
      </c>
      <c r="CR6" s="2">
        <f t="shared" si="9"/>
        <v>2027</v>
      </c>
      <c r="CS6" s="2">
        <f t="shared" si="9"/>
        <v>2027</v>
      </c>
      <c r="CT6" s="2">
        <f t="shared" si="9"/>
        <v>2027</v>
      </c>
      <c r="CU6" s="2">
        <f t="shared" si="9"/>
        <v>2028</v>
      </c>
      <c r="CV6" s="2">
        <f t="shared" si="9"/>
        <v>2028</v>
      </c>
      <c r="CW6" s="2">
        <f t="shared" si="9"/>
        <v>2028</v>
      </c>
      <c r="CX6" s="2">
        <f t="shared" si="9"/>
        <v>2028</v>
      </c>
      <c r="CY6" s="2">
        <f t="shared" si="9"/>
        <v>2028</v>
      </c>
      <c r="CZ6" s="2">
        <f t="shared" si="9"/>
        <v>2028</v>
      </c>
      <c r="DA6" s="2">
        <f t="shared" si="9"/>
        <v>2028</v>
      </c>
      <c r="DB6" s="2">
        <f t="shared" si="9"/>
        <v>2028</v>
      </c>
      <c r="DC6" s="2">
        <f t="shared" si="9"/>
        <v>2028</v>
      </c>
      <c r="DD6" s="2">
        <f t="shared" si="9"/>
        <v>2028</v>
      </c>
      <c r="DE6" s="2">
        <f t="shared" si="9"/>
        <v>2028</v>
      </c>
      <c r="DF6" s="2">
        <f t="shared" si="9"/>
        <v>2028</v>
      </c>
      <c r="DG6" s="2">
        <f t="shared" si="9"/>
        <v>2029</v>
      </c>
      <c r="DH6" s="2">
        <f t="shared" si="9"/>
        <v>2029</v>
      </c>
      <c r="DI6" s="2">
        <f t="shared" si="9"/>
        <v>2029</v>
      </c>
      <c r="DJ6" s="2">
        <f t="shared" si="9"/>
        <v>2029</v>
      </c>
      <c r="DK6" s="2">
        <f t="shared" si="9"/>
        <v>2029</v>
      </c>
      <c r="DL6" s="2">
        <f t="shared" si="9"/>
        <v>2029</v>
      </c>
      <c r="DM6" s="2">
        <f t="shared" si="9"/>
        <v>2029</v>
      </c>
      <c r="DN6" s="2">
        <f t="shared" si="9"/>
        <v>2029</v>
      </c>
      <c r="DO6" s="2">
        <f t="shared" si="9"/>
        <v>2029</v>
      </c>
      <c r="DP6" s="2">
        <f t="shared" si="9"/>
        <v>2029</v>
      </c>
      <c r="DQ6" s="2">
        <f t="shared" si="9"/>
        <v>2029</v>
      </c>
      <c r="DR6" s="2">
        <f t="shared" si="9"/>
        <v>2029</v>
      </c>
      <c r="DS6" s="2">
        <f t="shared" si="9"/>
        <v>2030</v>
      </c>
      <c r="DT6" s="2">
        <f t="shared" si="9"/>
        <v>2030</v>
      </c>
      <c r="DU6" s="2">
        <f t="shared" si="9"/>
        <v>2030</v>
      </c>
      <c r="DV6" s="2">
        <f t="shared" si="9"/>
        <v>2030</v>
      </c>
      <c r="DW6" s="2">
        <f t="shared" si="9"/>
        <v>2030</v>
      </c>
      <c r="DX6" s="2">
        <f t="shared" si="9"/>
        <v>2030</v>
      </c>
      <c r="DY6" s="2">
        <f t="shared" si="9"/>
        <v>2030</v>
      </c>
      <c r="DZ6" s="2">
        <f t="shared" si="9"/>
        <v>2030</v>
      </c>
      <c r="EA6" s="2">
        <f t="shared" si="9"/>
        <v>2030</v>
      </c>
      <c r="EB6" s="2">
        <f t="shared" ref="EB6:FE6" si="10">YEAR(EB7)</f>
        <v>2030</v>
      </c>
      <c r="EC6" s="2">
        <f t="shared" si="10"/>
        <v>2030</v>
      </c>
      <c r="ED6" s="2">
        <f t="shared" si="10"/>
        <v>2030</v>
      </c>
      <c r="EE6" s="2">
        <f t="shared" si="10"/>
        <v>2031</v>
      </c>
      <c r="EF6" s="2">
        <f t="shared" si="10"/>
        <v>2031</v>
      </c>
      <c r="EG6" s="2">
        <f t="shared" si="10"/>
        <v>2031</v>
      </c>
      <c r="EH6" s="2">
        <f t="shared" si="10"/>
        <v>2031</v>
      </c>
      <c r="EI6" s="2">
        <f t="shared" si="10"/>
        <v>2031</v>
      </c>
      <c r="EJ6" s="2">
        <f t="shared" si="10"/>
        <v>2031</v>
      </c>
      <c r="EK6" s="2">
        <f t="shared" si="10"/>
        <v>2031</v>
      </c>
      <c r="EL6" s="2">
        <f t="shared" si="10"/>
        <v>2031</v>
      </c>
      <c r="EM6" s="2">
        <f t="shared" si="10"/>
        <v>2031</v>
      </c>
      <c r="EN6" s="2">
        <f t="shared" si="10"/>
        <v>2031</v>
      </c>
      <c r="EO6" s="2">
        <f t="shared" si="10"/>
        <v>2031</v>
      </c>
      <c r="EP6" s="2">
        <f t="shared" si="10"/>
        <v>2031</v>
      </c>
      <c r="EQ6" s="2">
        <f t="shared" si="10"/>
        <v>2032</v>
      </c>
      <c r="ER6" s="2">
        <f t="shared" si="10"/>
        <v>2032</v>
      </c>
      <c r="ES6" s="2">
        <f t="shared" si="10"/>
        <v>2032</v>
      </c>
      <c r="ET6" s="2">
        <f t="shared" si="10"/>
        <v>2032</v>
      </c>
      <c r="EU6" s="2">
        <f t="shared" si="10"/>
        <v>2032</v>
      </c>
      <c r="EV6" s="2">
        <f t="shared" si="10"/>
        <v>2032</v>
      </c>
      <c r="EW6" s="2">
        <f t="shared" si="10"/>
        <v>2032</v>
      </c>
      <c r="EX6" s="2">
        <f t="shared" si="10"/>
        <v>2032</v>
      </c>
      <c r="EY6" s="2">
        <f t="shared" si="10"/>
        <v>2032</v>
      </c>
      <c r="EZ6" s="2">
        <f t="shared" si="10"/>
        <v>2032</v>
      </c>
      <c r="FA6" s="2">
        <f t="shared" si="10"/>
        <v>2032</v>
      </c>
      <c r="FB6" s="2">
        <f t="shared" si="10"/>
        <v>2032</v>
      </c>
      <c r="FC6" s="2">
        <f t="shared" si="10"/>
        <v>2033</v>
      </c>
      <c r="FD6" s="2">
        <f t="shared" si="10"/>
        <v>2033</v>
      </c>
      <c r="FE6" s="2">
        <f t="shared" si="10"/>
        <v>2033</v>
      </c>
      <c r="FF6" s="2">
        <f t="shared" ref="FF6" si="11">YEAR(FF7)</f>
        <v>2033</v>
      </c>
      <c r="FG6" s="2">
        <f t="shared" ref="FG6" si="12">YEAR(FG7)</f>
        <v>2033</v>
      </c>
      <c r="FH6" s="2">
        <f t="shared" ref="FH6" si="13">YEAR(FH7)</f>
        <v>2033</v>
      </c>
      <c r="FI6" s="2">
        <f t="shared" ref="FI6" si="14">YEAR(FI7)</f>
        <v>2033</v>
      </c>
      <c r="FJ6" s="2">
        <f t="shared" ref="FJ6" si="15">YEAR(FJ7)</f>
        <v>2033</v>
      </c>
      <c r="FK6" s="2">
        <f t="shared" ref="FK6" si="16">YEAR(FK7)</f>
        <v>2033</v>
      </c>
      <c r="FL6" s="2">
        <f t="shared" ref="FL6" si="17">YEAR(FL7)</f>
        <v>2033</v>
      </c>
      <c r="FM6" s="2">
        <f t="shared" ref="FM6" si="18">YEAR(FM7)</f>
        <v>2033</v>
      </c>
      <c r="FN6" s="2">
        <f t="shared" ref="FN6" si="19">YEAR(FN7)</f>
        <v>2033</v>
      </c>
      <c r="FO6" s="2">
        <f t="shared" ref="FO6" si="20">YEAR(FO7)</f>
        <v>2034</v>
      </c>
      <c r="FP6" s="2">
        <f t="shared" ref="FP6" si="21">YEAR(FP7)</f>
        <v>2034</v>
      </c>
      <c r="FQ6" s="2">
        <f t="shared" ref="FQ6" si="22">YEAR(FQ7)</f>
        <v>2034</v>
      </c>
      <c r="FR6" s="2">
        <f t="shared" ref="FR6" si="23">YEAR(FR7)</f>
        <v>2034</v>
      </c>
      <c r="FS6" s="2">
        <f t="shared" ref="FS6" si="24">YEAR(FS7)</f>
        <v>2034</v>
      </c>
      <c r="FT6" s="2">
        <f t="shared" ref="FT6" si="25">YEAR(FT7)</f>
        <v>2034</v>
      </c>
      <c r="FU6" s="2">
        <f t="shared" ref="FU6" si="26">YEAR(FU7)</f>
        <v>2034</v>
      </c>
      <c r="FV6" s="2">
        <f t="shared" ref="FV6" si="27">YEAR(FV7)</f>
        <v>2034</v>
      </c>
      <c r="FW6" s="2">
        <f t="shared" ref="FW6" si="28">YEAR(FW7)</f>
        <v>2034</v>
      </c>
      <c r="FX6" s="2">
        <f t="shared" ref="FX6" si="29">YEAR(FX7)</f>
        <v>2034</v>
      </c>
      <c r="FY6" s="2">
        <f t="shared" ref="FY6" si="30">YEAR(FY7)</f>
        <v>2034</v>
      </c>
      <c r="FZ6" s="2">
        <f t="shared" ref="FZ6" si="31">YEAR(FZ7)</f>
        <v>2034</v>
      </c>
    </row>
    <row r="7" spans="1:189" x14ac:dyDescent="0.2">
      <c r="A7" s="2" t="s">
        <v>1</v>
      </c>
      <c r="C7" s="10">
        <f>Battery!B7</f>
        <v>43831</v>
      </c>
      <c r="D7" s="10">
        <f>EOMONTH(C7,0)+1</f>
        <v>43862</v>
      </c>
      <c r="E7" s="10">
        <f t="shared" ref="E7:BP7" si="32">EOMONTH(D7,0)+1</f>
        <v>43891</v>
      </c>
      <c r="F7" s="10">
        <f t="shared" si="32"/>
        <v>43922</v>
      </c>
      <c r="G7" s="10">
        <f t="shared" si="32"/>
        <v>43952</v>
      </c>
      <c r="H7" s="10">
        <f t="shared" si="32"/>
        <v>43983</v>
      </c>
      <c r="I7" s="10">
        <f t="shared" si="32"/>
        <v>44013</v>
      </c>
      <c r="J7" s="10">
        <f t="shared" si="32"/>
        <v>44044</v>
      </c>
      <c r="K7" s="10">
        <f t="shared" si="32"/>
        <v>44075</v>
      </c>
      <c r="L7" s="10">
        <f t="shared" si="32"/>
        <v>44105</v>
      </c>
      <c r="M7" s="10">
        <f t="shared" si="32"/>
        <v>44136</v>
      </c>
      <c r="N7" s="10">
        <f t="shared" si="32"/>
        <v>44166</v>
      </c>
      <c r="O7" s="10">
        <f t="shared" si="32"/>
        <v>44197</v>
      </c>
      <c r="P7" s="10">
        <f t="shared" si="32"/>
        <v>44228</v>
      </c>
      <c r="Q7" s="10">
        <f t="shared" si="32"/>
        <v>44256</v>
      </c>
      <c r="R7" s="10">
        <f t="shared" si="32"/>
        <v>44287</v>
      </c>
      <c r="S7" s="10">
        <f t="shared" si="32"/>
        <v>44317</v>
      </c>
      <c r="T7" s="10">
        <f t="shared" si="32"/>
        <v>44348</v>
      </c>
      <c r="U7" s="10">
        <f t="shared" si="32"/>
        <v>44378</v>
      </c>
      <c r="V7" s="10">
        <f t="shared" si="32"/>
        <v>44409</v>
      </c>
      <c r="W7" s="10">
        <f t="shared" si="32"/>
        <v>44440</v>
      </c>
      <c r="X7" s="10">
        <f t="shared" si="32"/>
        <v>44470</v>
      </c>
      <c r="Y7" s="10">
        <f t="shared" si="32"/>
        <v>44501</v>
      </c>
      <c r="Z7" s="10">
        <f t="shared" si="32"/>
        <v>44531</v>
      </c>
      <c r="AA7" s="10">
        <f t="shared" si="32"/>
        <v>44562</v>
      </c>
      <c r="AB7" s="10">
        <f t="shared" si="32"/>
        <v>44593</v>
      </c>
      <c r="AC7" s="10">
        <f t="shared" si="32"/>
        <v>44621</v>
      </c>
      <c r="AD7" s="10">
        <f t="shared" si="32"/>
        <v>44652</v>
      </c>
      <c r="AE7" s="10">
        <f t="shared" si="32"/>
        <v>44682</v>
      </c>
      <c r="AF7" s="10">
        <f t="shared" si="32"/>
        <v>44713</v>
      </c>
      <c r="AG7" s="10">
        <f t="shared" si="32"/>
        <v>44743</v>
      </c>
      <c r="AH7" s="10">
        <f t="shared" si="32"/>
        <v>44774</v>
      </c>
      <c r="AI7" s="10">
        <f t="shared" si="32"/>
        <v>44805</v>
      </c>
      <c r="AJ7" s="10">
        <f t="shared" si="32"/>
        <v>44835</v>
      </c>
      <c r="AK7" s="10">
        <f t="shared" si="32"/>
        <v>44866</v>
      </c>
      <c r="AL7" s="10">
        <f t="shared" si="32"/>
        <v>44896</v>
      </c>
      <c r="AM7" s="10">
        <f t="shared" si="32"/>
        <v>44927</v>
      </c>
      <c r="AN7" s="10">
        <f t="shared" si="32"/>
        <v>44958</v>
      </c>
      <c r="AO7" s="10">
        <f t="shared" si="32"/>
        <v>44986</v>
      </c>
      <c r="AP7" s="10">
        <f t="shared" si="32"/>
        <v>45017</v>
      </c>
      <c r="AQ7" s="10">
        <f t="shared" si="32"/>
        <v>45047</v>
      </c>
      <c r="AR7" s="10">
        <f t="shared" si="32"/>
        <v>45078</v>
      </c>
      <c r="AS7" s="10">
        <f t="shared" si="32"/>
        <v>45108</v>
      </c>
      <c r="AT7" s="10">
        <f t="shared" si="32"/>
        <v>45139</v>
      </c>
      <c r="AU7" s="10">
        <f t="shared" si="32"/>
        <v>45170</v>
      </c>
      <c r="AV7" s="10">
        <f t="shared" si="32"/>
        <v>45200</v>
      </c>
      <c r="AW7" s="10">
        <f t="shared" si="32"/>
        <v>45231</v>
      </c>
      <c r="AX7" s="10">
        <f t="shared" si="32"/>
        <v>45261</v>
      </c>
      <c r="AY7" s="10">
        <f t="shared" si="32"/>
        <v>45292</v>
      </c>
      <c r="AZ7" s="10">
        <f t="shared" si="32"/>
        <v>45323</v>
      </c>
      <c r="BA7" s="10">
        <f t="shared" si="32"/>
        <v>45352</v>
      </c>
      <c r="BB7" s="10">
        <f t="shared" si="32"/>
        <v>45383</v>
      </c>
      <c r="BC7" s="10">
        <f t="shared" si="32"/>
        <v>45413</v>
      </c>
      <c r="BD7" s="10">
        <f t="shared" si="32"/>
        <v>45444</v>
      </c>
      <c r="BE7" s="10">
        <f t="shared" si="32"/>
        <v>45474</v>
      </c>
      <c r="BF7" s="10">
        <f t="shared" si="32"/>
        <v>45505</v>
      </c>
      <c r="BG7" s="10">
        <f t="shared" si="32"/>
        <v>45536</v>
      </c>
      <c r="BH7" s="10">
        <f t="shared" si="32"/>
        <v>45566</v>
      </c>
      <c r="BI7" s="10">
        <f t="shared" si="32"/>
        <v>45597</v>
      </c>
      <c r="BJ7" s="10">
        <f t="shared" si="32"/>
        <v>45627</v>
      </c>
      <c r="BK7" s="10">
        <f t="shared" si="32"/>
        <v>45658</v>
      </c>
      <c r="BL7" s="10">
        <f t="shared" si="32"/>
        <v>45689</v>
      </c>
      <c r="BM7" s="10">
        <f t="shared" si="32"/>
        <v>45717</v>
      </c>
      <c r="BN7" s="10">
        <f t="shared" si="32"/>
        <v>45748</v>
      </c>
      <c r="BO7" s="10">
        <f t="shared" si="32"/>
        <v>45778</v>
      </c>
      <c r="BP7" s="10">
        <f t="shared" si="32"/>
        <v>45809</v>
      </c>
      <c r="BQ7" s="10">
        <f t="shared" ref="BQ7:EB7" si="33">EOMONTH(BP7,0)+1</f>
        <v>45839</v>
      </c>
      <c r="BR7" s="10">
        <f t="shared" si="33"/>
        <v>45870</v>
      </c>
      <c r="BS7" s="10">
        <f t="shared" si="33"/>
        <v>45901</v>
      </c>
      <c r="BT7" s="10">
        <f t="shared" si="33"/>
        <v>45931</v>
      </c>
      <c r="BU7" s="10">
        <f t="shared" si="33"/>
        <v>45962</v>
      </c>
      <c r="BV7" s="10">
        <f t="shared" si="33"/>
        <v>45992</v>
      </c>
      <c r="BW7" s="10">
        <f t="shared" si="33"/>
        <v>46023</v>
      </c>
      <c r="BX7" s="10">
        <f t="shared" si="33"/>
        <v>46054</v>
      </c>
      <c r="BY7" s="10">
        <f t="shared" si="33"/>
        <v>46082</v>
      </c>
      <c r="BZ7" s="10">
        <f t="shared" si="33"/>
        <v>46113</v>
      </c>
      <c r="CA7" s="10">
        <f t="shared" si="33"/>
        <v>46143</v>
      </c>
      <c r="CB7" s="10">
        <f t="shared" si="33"/>
        <v>46174</v>
      </c>
      <c r="CC7" s="10">
        <f t="shared" si="33"/>
        <v>46204</v>
      </c>
      <c r="CD7" s="10">
        <f t="shared" si="33"/>
        <v>46235</v>
      </c>
      <c r="CE7" s="10">
        <f t="shared" si="33"/>
        <v>46266</v>
      </c>
      <c r="CF7" s="10">
        <f t="shared" si="33"/>
        <v>46296</v>
      </c>
      <c r="CG7" s="10">
        <f t="shared" si="33"/>
        <v>46327</v>
      </c>
      <c r="CH7" s="10">
        <f t="shared" si="33"/>
        <v>46357</v>
      </c>
      <c r="CI7" s="10">
        <f t="shared" si="33"/>
        <v>46388</v>
      </c>
      <c r="CJ7" s="10">
        <f t="shared" si="33"/>
        <v>46419</v>
      </c>
      <c r="CK7" s="10">
        <f t="shared" si="33"/>
        <v>46447</v>
      </c>
      <c r="CL7" s="10">
        <f t="shared" si="33"/>
        <v>46478</v>
      </c>
      <c r="CM7" s="10">
        <f t="shared" si="33"/>
        <v>46508</v>
      </c>
      <c r="CN7" s="10">
        <f t="shared" si="33"/>
        <v>46539</v>
      </c>
      <c r="CO7" s="10">
        <f t="shared" si="33"/>
        <v>46569</v>
      </c>
      <c r="CP7" s="10">
        <f t="shared" si="33"/>
        <v>46600</v>
      </c>
      <c r="CQ7" s="10">
        <f t="shared" si="33"/>
        <v>46631</v>
      </c>
      <c r="CR7" s="10">
        <f t="shared" si="33"/>
        <v>46661</v>
      </c>
      <c r="CS7" s="10">
        <f t="shared" si="33"/>
        <v>46692</v>
      </c>
      <c r="CT7" s="10">
        <f t="shared" si="33"/>
        <v>46722</v>
      </c>
      <c r="CU7" s="10">
        <f t="shared" si="33"/>
        <v>46753</v>
      </c>
      <c r="CV7" s="10">
        <f t="shared" si="33"/>
        <v>46784</v>
      </c>
      <c r="CW7" s="10">
        <f t="shared" si="33"/>
        <v>46813</v>
      </c>
      <c r="CX7" s="10">
        <f t="shared" si="33"/>
        <v>46844</v>
      </c>
      <c r="CY7" s="10">
        <f t="shared" si="33"/>
        <v>46874</v>
      </c>
      <c r="CZ7" s="10">
        <f t="shared" si="33"/>
        <v>46905</v>
      </c>
      <c r="DA7" s="10">
        <f t="shared" si="33"/>
        <v>46935</v>
      </c>
      <c r="DB7" s="10">
        <f t="shared" si="33"/>
        <v>46966</v>
      </c>
      <c r="DC7" s="10">
        <f t="shared" si="33"/>
        <v>46997</v>
      </c>
      <c r="DD7" s="10">
        <f t="shared" si="33"/>
        <v>47027</v>
      </c>
      <c r="DE7" s="10">
        <f t="shared" si="33"/>
        <v>47058</v>
      </c>
      <c r="DF7" s="10">
        <f t="shared" si="33"/>
        <v>47088</v>
      </c>
      <c r="DG7" s="10">
        <f t="shared" si="33"/>
        <v>47119</v>
      </c>
      <c r="DH7" s="10">
        <f t="shared" si="33"/>
        <v>47150</v>
      </c>
      <c r="DI7" s="10">
        <f t="shared" si="33"/>
        <v>47178</v>
      </c>
      <c r="DJ7" s="10">
        <f t="shared" si="33"/>
        <v>47209</v>
      </c>
      <c r="DK7" s="10">
        <f t="shared" si="33"/>
        <v>47239</v>
      </c>
      <c r="DL7" s="10">
        <f t="shared" si="33"/>
        <v>47270</v>
      </c>
      <c r="DM7" s="10">
        <f t="shared" si="33"/>
        <v>47300</v>
      </c>
      <c r="DN7" s="10">
        <f t="shared" si="33"/>
        <v>47331</v>
      </c>
      <c r="DO7" s="10">
        <f t="shared" si="33"/>
        <v>47362</v>
      </c>
      <c r="DP7" s="10">
        <f t="shared" si="33"/>
        <v>47392</v>
      </c>
      <c r="DQ7" s="10">
        <f t="shared" si="33"/>
        <v>47423</v>
      </c>
      <c r="DR7" s="10">
        <f t="shared" si="33"/>
        <v>47453</v>
      </c>
      <c r="DS7" s="10">
        <f t="shared" si="33"/>
        <v>47484</v>
      </c>
      <c r="DT7" s="10">
        <f t="shared" si="33"/>
        <v>47515</v>
      </c>
      <c r="DU7" s="10">
        <f t="shared" si="33"/>
        <v>47543</v>
      </c>
      <c r="DV7" s="10">
        <f t="shared" si="33"/>
        <v>47574</v>
      </c>
      <c r="DW7" s="10">
        <f t="shared" si="33"/>
        <v>47604</v>
      </c>
      <c r="DX7" s="10">
        <f t="shared" si="33"/>
        <v>47635</v>
      </c>
      <c r="DY7" s="10">
        <f t="shared" si="33"/>
        <v>47665</v>
      </c>
      <c r="DZ7" s="10">
        <f t="shared" si="33"/>
        <v>47696</v>
      </c>
      <c r="EA7" s="10">
        <f t="shared" si="33"/>
        <v>47727</v>
      </c>
      <c r="EB7" s="10">
        <f t="shared" si="33"/>
        <v>47757</v>
      </c>
      <c r="EC7" s="10">
        <f t="shared" ref="EC7:FE7" si="34">EOMONTH(EB7,0)+1</f>
        <v>47788</v>
      </c>
      <c r="ED7" s="10">
        <f t="shared" si="34"/>
        <v>47818</v>
      </c>
      <c r="EE7" s="10">
        <f t="shared" si="34"/>
        <v>47849</v>
      </c>
      <c r="EF7" s="10">
        <f t="shared" si="34"/>
        <v>47880</v>
      </c>
      <c r="EG7" s="10">
        <f t="shared" si="34"/>
        <v>47908</v>
      </c>
      <c r="EH7" s="10">
        <f t="shared" si="34"/>
        <v>47939</v>
      </c>
      <c r="EI7" s="10">
        <f t="shared" si="34"/>
        <v>47969</v>
      </c>
      <c r="EJ7" s="10">
        <f t="shared" si="34"/>
        <v>48000</v>
      </c>
      <c r="EK7" s="10">
        <f t="shared" si="34"/>
        <v>48030</v>
      </c>
      <c r="EL7" s="10">
        <f t="shared" si="34"/>
        <v>48061</v>
      </c>
      <c r="EM7" s="10">
        <f t="shared" si="34"/>
        <v>48092</v>
      </c>
      <c r="EN7" s="10">
        <f t="shared" si="34"/>
        <v>48122</v>
      </c>
      <c r="EO7" s="10">
        <f t="shared" si="34"/>
        <v>48153</v>
      </c>
      <c r="EP7" s="10">
        <f t="shared" si="34"/>
        <v>48183</v>
      </c>
      <c r="EQ7" s="10">
        <f t="shared" si="34"/>
        <v>48214</v>
      </c>
      <c r="ER7" s="10">
        <f t="shared" si="34"/>
        <v>48245</v>
      </c>
      <c r="ES7" s="10">
        <f t="shared" si="34"/>
        <v>48274</v>
      </c>
      <c r="ET7" s="10">
        <f t="shared" si="34"/>
        <v>48305</v>
      </c>
      <c r="EU7" s="10">
        <f t="shared" si="34"/>
        <v>48335</v>
      </c>
      <c r="EV7" s="10">
        <f t="shared" si="34"/>
        <v>48366</v>
      </c>
      <c r="EW7" s="10">
        <f t="shared" si="34"/>
        <v>48396</v>
      </c>
      <c r="EX7" s="10">
        <f t="shared" si="34"/>
        <v>48427</v>
      </c>
      <c r="EY7" s="10">
        <f t="shared" si="34"/>
        <v>48458</v>
      </c>
      <c r="EZ7" s="10">
        <f t="shared" si="34"/>
        <v>48488</v>
      </c>
      <c r="FA7" s="10">
        <f t="shared" si="34"/>
        <v>48519</v>
      </c>
      <c r="FB7" s="10">
        <f t="shared" si="34"/>
        <v>48549</v>
      </c>
      <c r="FC7" s="10">
        <f t="shared" si="34"/>
        <v>48580</v>
      </c>
      <c r="FD7" s="10">
        <f t="shared" si="34"/>
        <v>48611</v>
      </c>
      <c r="FE7" s="10">
        <f t="shared" si="34"/>
        <v>48639</v>
      </c>
      <c r="FF7" s="10">
        <f t="shared" ref="FF7:FZ7" si="35">EOMONTH(FE7,0)+1</f>
        <v>48670</v>
      </c>
      <c r="FG7" s="10">
        <f t="shared" si="35"/>
        <v>48700</v>
      </c>
      <c r="FH7" s="10">
        <f t="shared" si="35"/>
        <v>48731</v>
      </c>
      <c r="FI7" s="10">
        <f t="shared" si="35"/>
        <v>48761</v>
      </c>
      <c r="FJ7" s="10">
        <f t="shared" si="35"/>
        <v>48792</v>
      </c>
      <c r="FK7" s="10">
        <f t="shared" si="35"/>
        <v>48823</v>
      </c>
      <c r="FL7" s="10">
        <f t="shared" si="35"/>
        <v>48853</v>
      </c>
      <c r="FM7" s="10">
        <f t="shared" si="35"/>
        <v>48884</v>
      </c>
      <c r="FN7" s="10">
        <f t="shared" si="35"/>
        <v>48914</v>
      </c>
      <c r="FO7" s="10">
        <f t="shared" si="35"/>
        <v>48945</v>
      </c>
      <c r="FP7" s="10">
        <f t="shared" si="35"/>
        <v>48976</v>
      </c>
      <c r="FQ7" s="10">
        <f t="shared" si="35"/>
        <v>49004</v>
      </c>
      <c r="FR7" s="10">
        <f t="shared" si="35"/>
        <v>49035</v>
      </c>
      <c r="FS7" s="10">
        <f t="shared" si="35"/>
        <v>49065</v>
      </c>
      <c r="FT7" s="10">
        <f t="shared" si="35"/>
        <v>49096</v>
      </c>
      <c r="FU7" s="10">
        <f t="shared" si="35"/>
        <v>49126</v>
      </c>
      <c r="FV7" s="10">
        <f t="shared" si="35"/>
        <v>49157</v>
      </c>
      <c r="FW7" s="10">
        <f t="shared" si="35"/>
        <v>49188</v>
      </c>
      <c r="FX7" s="10">
        <f t="shared" si="35"/>
        <v>49218</v>
      </c>
      <c r="FY7" s="10">
        <f t="shared" si="35"/>
        <v>49249</v>
      </c>
      <c r="FZ7" s="10">
        <f t="shared" si="35"/>
        <v>49279</v>
      </c>
      <c r="GA7" s="1"/>
      <c r="GB7" s="1"/>
      <c r="GC7" s="1"/>
      <c r="GD7" s="1"/>
      <c r="GE7" s="1"/>
      <c r="GF7" s="1"/>
      <c r="GG7" s="1"/>
    </row>
    <row r="9" spans="1:189" x14ac:dyDescent="0.2">
      <c r="A9" s="2" t="s">
        <v>5</v>
      </c>
      <c r="B9" s="2" t="s">
        <v>7</v>
      </c>
      <c r="C9" s="4">
        <f>SUMIF(Rates!$A:$A,Monthly!C$7,Rates!$D:$D)</f>
        <v>7.03</v>
      </c>
      <c r="D9" s="4">
        <f>SUMIF(Rates!$A:$A,Monthly!D$7,Rates!$D:$D)</f>
        <v>7.03</v>
      </c>
      <c r="E9" s="4">
        <f>SUMIF(Rates!$A:$A,Monthly!E$7,Rates!$D:$D)</f>
        <v>7.03</v>
      </c>
      <c r="F9" s="4">
        <f>SUMIF(Rates!$A:$A,Monthly!F$7,Rates!$D:$D)</f>
        <v>7.03</v>
      </c>
      <c r="G9" s="4">
        <f>SUMIF(Rates!$A:$A,Monthly!G$7,Rates!$D:$D)</f>
        <v>7.03</v>
      </c>
      <c r="H9" s="4">
        <f>SUMIF(Rates!$A:$A,Monthly!H$7,Rates!$D:$D)</f>
        <v>5.3</v>
      </c>
      <c r="I9" s="4">
        <f>SUMIF(Rates!$A:$A,Monthly!I$7,Rates!$D:$D)</f>
        <v>5.3</v>
      </c>
      <c r="J9" s="4">
        <f>SUMIF(Rates!$A:$A,Monthly!J$7,Rates!$D:$D)</f>
        <v>5.3</v>
      </c>
      <c r="K9" s="4">
        <f>SUMIF(Rates!$A:$A,Monthly!K$7,Rates!$D:$D)</f>
        <v>5.3</v>
      </c>
      <c r="L9" s="4">
        <f>SUMIF(Rates!$A:$A,Monthly!L$7,Rates!$D:$D)</f>
        <v>5.3</v>
      </c>
      <c r="M9" s="4">
        <f>SUMIF(Rates!$A:$A,Monthly!M$7,Rates!$D:$D)</f>
        <v>5.3</v>
      </c>
      <c r="N9" s="4">
        <f>SUMIF(Rates!$A:$A,Monthly!N$7,Rates!$D:$D)</f>
        <v>5.3</v>
      </c>
      <c r="O9" s="4">
        <f>SUMIF(Rates!$A:$A,Monthly!O$7,Rates!$D:$D)</f>
        <v>5.3</v>
      </c>
      <c r="P9" s="4">
        <f>SUMIF(Rates!$A:$A,Monthly!P$7,Rates!$D:$D)</f>
        <v>5.3</v>
      </c>
      <c r="Q9" s="4">
        <f>SUMIF(Rates!$A:$A,Monthly!Q$7,Rates!$D:$D)</f>
        <v>5.3</v>
      </c>
      <c r="R9" s="4">
        <f>SUMIF(Rates!$A:$A,Monthly!R$7,Rates!$D:$D)</f>
        <v>5.3</v>
      </c>
      <c r="S9" s="4">
        <f>SUMIF(Rates!$A:$A,Monthly!S$7,Rates!$D:$D)</f>
        <v>5.3</v>
      </c>
      <c r="T9" s="4">
        <f>SUMIF(Rates!$A:$A,Monthly!T$7,Rates!$D:$D)</f>
        <v>4.63</v>
      </c>
      <c r="U9" s="4">
        <f>SUMIF(Rates!$A:$A,Monthly!U$7,Rates!$D:$D)</f>
        <v>4.63</v>
      </c>
      <c r="V9" s="4">
        <f>SUMIF(Rates!$A:$A,Monthly!V$7,Rates!$D:$D)</f>
        <v>4.63</v>
      </c>
      <c r="W9" s="4">
        <f>SUMIF(Rates!$A:$A,Monthly!W$7,Rates!$D:$D)</f>
        <v>4.63</v>
      </c>
      <c r="X9" s="4">
        <f>SUMIF(Rates!$A:$A,Monthly!X$7,Rates!$D:$D)</f>
        <v>4.63</v>
      </c>
      <c r="Y9" s="4">
        <f>SUMIF(Rates!$A:$A,Monthly!Y$7,Rates!$D:$D)</f>
        <v>4.63</v>
      </c>
      <c r="Z9" s="4">
        <f>SUMIF(Rates!$A:$A,Monthly!Z$7,Rates!$D:$D)</f>
        <v>4.63</v>
      </c>
      <c r="AA9" s="4">
        <f>SUMIF(Rates!$A:$A,Monthly!AA$7,Rates!$D:$D)</f>
        <v>4.63</v>
      </c>
      <c r="AB9" s="4">
        <f>SUMIF(Rates!$A:$A,Monthly!AB$7,Rates!$D:$D)</f>
        <v>4.63</v>
      </c>
      <c r="AC9" s="4">
        <f>SUMIF(Rates!$A:$A,Monthly!AC$7,Rates!$D:$D)</f>
        <v>4.63</v>
      </c>
      <c r="AD9" s="4">
        <f>SUMIF(Rates!$A:$A,Monthly!AD$7,Rates!$D:$D)</f>
        <v>4.63</v>
      </c>
      <c r="AE9" s="4">
        <f>SUMIF(Rates!$A:$A,Monthly!AE$7,Rates!$D:$D)</f>
        <v>4.63</v>
      </c>
      <c r="AF9" s="4">
        <f>SUMIF(Rates!$A:$A,Monthly!AF$7,Rates!$D:$D)</f>
        <v>3.8</v>
      </c>
      <c r="AG9" s="4">
        <f>SUMIF(Rates!$A:$A,Monthly!AG$7,Rates!$D:$D)</f>
        <v>3.8</v>
      </c>
      <c r="AH9" s="4">
        <f>SUMIF(Rates!$A:$A,Monthly!AH$7,Rates!$D:$D)</f>
        <v>3.8</v>
      </c>
      <c r="AI9" s="4">
        <f>SUMIF(Rates!$A:$A,Monthly!AI$7,Rates!$D:$D)</f>
        <v>3.8</v>
      </c>
      <c r="AJ9" s="4">
        <f>SUMIF(Rates!$A:$A,Monthly!AJ$7,Rates!$D:$D)</f>
        <v>3.8</v>
      </c>
      <c r="AK9" s="4">
        <f>SUMIF(Rates!$A:$A,Monthly!AK$7,Rates!$D:$D)</f>
        <v>3.8</v>
      </c>
      <c r="AL9" s="4">
        <f>SUMIF(Rates!$A:$A,Monthly!AL$7,Rates!$D:$D)</f>
        <v>3.8</v>
      </c>
      <c r="AM9" s="4">
        <f>SUMIF(Rates!$A:$A,Monthly!AM$7,Rates!$D:$D)</f>
        <v>3.8</v>
      </c>
      <c r="AN9" s="4">
        <f>SUMIF(Rates!$A:$A,Monthly!AN$7,Rates!$D:$D)</f>
        <v>3.8</v>
      </c>
      <c r="AO9" s="4">
        <f>SUMIF(Rates!$A:$A,Monthly!AO$7,Rates!$D:$D)</f>
        <v>3.8</v>
      </c>
      <c r="AP9" s="4">
        <f>SUMIF(Rates!$A:$A,Monthly!AP$7,Rates!$D:$D)</f>
        <v>3.8</v>
      </c>
      <c r="AQ9" s="4">
        <f>SUMIF(Rates!$A:$A,Monthly!AQ$7,Rates!$D:$D)</f>
        <v>3.8</v>
      </c>
      <c r="AR9" s="4">
        <f>SUMIF(Rates!$A:$A,Monthly!AR$7,Rates!$D:$D)</f>
        <v>3.8759999999999999</v>
      </c>
      <c r="AS9" s="4">
        <f>SUMIF(Rates!$A:$A,Monthly!AS$7,Rates!$D:$D)</f>
        <v>3.8759999999999999</v>
      </c>
      <c r="AT9" s="4">
        <f>SUMIF(Rates!$A:$A,Monthly!AT$7,Rates!$D:$D)</f>
        <v>3.8759999999999999</v>
      </c>
      <c r="AU9" s="4">
        <f>SUMIF(Rates!$A:$A,Monthly!AU$7,Rates!$D:$D)</f>
        <v>3.8759999999999999</v>
      </c>
      <c r="AV9" s="4">
        <f>SUMIF(Rates!$A:$A,Monthly!AV$7,Rates!$D:$D)</f>
        <v>3.8759999999999999</v>
      </c>
      <c r="AW9" s="4">
        <f>SUMIF(Rates!$A:$A,Monthly!AW$7,Rates!$D:$D)</f>
        <v>3.8759999999999999</v>
      </c>
      <c r="AX9" s="4">
        <f>SUMIF(Rates!$A:$A,Monthly!AX$7,Rates!$D:$D)</f>
        <v>3.8759999999999999</v>
      </c>
      <c r="AY9" s="4">
        <f>SUMIF(Rates!$A:$A,Monthly!AY$7,Rates!$D:$D)</f>
        <v>3.8759999999999999</v>
      </c>
      <c r="AZ9" s="4">
        <f>SUMIF(Rates!$A:$A,Monthly!AZ$7,Rates!$D:$D)</f>
        <v>3.8759999999999999</v>
      </c>
      <c r="BA9" s="4">
        <f>SUMIF(Rates!$A:$A,Monthly!BA$7,Rates!$D:$D)</f>
        <v>3.8759999999999999</v>
      </c>
      <c r="BB9" s="4">
        <f>SUMIF(Rates!$A:$A,Monthly!BB$7,Rates!$D:$D)</f>
        <v>3.8759999999999999</v>
      </c>
      <c r="BC9" s="4">
        <f>SUMIF(Rates!$A:$A,Monthly!BC$7,Rates!$D:$D)</f>
        <v>3.8759999999999999</v>
      </c>
      <c r="BD9" s="4">
        <f>SUMIF(Rates!$A:$A,Monthly!BD$7,Rates!$D:$D)</f>
        <v>3.9540000000000002</v>
      </c>
      <c r="BE9" s="4">
        <f>SUMIF(Rates!$A:$A,Monthly!BE$7,Rates!$D:$D)</f>
        <v>3.9540000000000002</v>
      </c>
      <c r="BF9" s="4">
        <f>SUMIF(Rates!$A:$A,Monthly!BF$7,Rates!$D:$D)</f>
        <v>3.9540000000000002</v>
      </c>
      <c r="BG9" s="4">
        <f>SUMIF(Rates!$A:$A,Monthly!BG$7,Rates!$D:$D)</f>
        <v>3.9540000000000002</v>
      </c>
      <c r="BH9" s="4">
        <f>SUMIF(Rates!$A:$A,Monthly!BH$7,Rates!$D:$D)</f>
        <v>3.9540000000000002</v>
      </c>
      <c r="BI9" s="4">
        <f>SUMIF(Rates!$A:$A,Monthly!BI$7,Rates!$D:$D)</f>
        <v>3.9540000000000002</v>
      </c>
      <c r="BJ9" s="4">
        <f>SUMIF(Rates!$A:$A,Monthly!BJ$7,Rates!$D:$D)</f>
        <v>3.9540000000000002</v>
      </c>
      <c r="BK9" s="4">
        <f>SUMIF(Rates!$A:$A,Monthly!BK$7,Rates!$D:$D)</f>
        <v>3.9540000000000002</v>
      </c>
      <c r="BL9" s="4">
        <f>SUMIF(Rates!$A:$A,Monthly!BL$7,Rates!$D:$D)</f>
        <v>3.9540000000000002</v>
      </c>
      <c r="BM9" s="4">
        <f>SUMIF(Rates!$A:$A,Monthly!BM$7,Rates!$D:$D)</f>
        <v>3.9540000000000002</v>
      </c>
      <c r="BN9" s="4">
        <f>SUMIF(Rates!$A:$A,Monthly!BN$7,Rates!$D:$D)</f>
        <v>3.9540000000000002</v>
      </c>
      <c r="BO9" s="4">
        <f>SUMIF(Rates!$A:$A,Monthly!BO$7,Rates!$D:$D)</f>
        <v>3.9540000000000002</v>
      </c>
      <c r="BP9" s="4">
        <f>SUMIF(Rates!$A:$A,Monthly!BP$7,Rates!$D:$D)</f>
        <v>5</v>
      </c>
      <c r="BQ9" s="4">
        <f>SUMIF(Rates!$A:$A,Monthly!BQ$7,Rates!$D:$D)</f>
        <v>5</v>
      </c>
      <c r="BR9" s="4">
        <f>SUMIF(Rates!$A:$A,Monthly!BR$7,Rates!$D:$D)</f>
        <v>5</v>
      </c>
      <c r="BS9" s="4">
        <f>SUMIF(Rates!$A:$A,Monthly!BS$7,Rates!$D:$D)</f>
        <v>5</v>
      </c>
      <c r="BT9" s="4">
        <f>SUMIF(Rates!$A:$A,Monthly!BT$7,Rates!$D:$D)</f>
        <v>5</v>
      </c>
      <c r="BU9" s="4">
        <f>SUMIF(Rates!$A:$A,Monthly!BU$7,Rates!$D:$D)</f>
        <v>5</v>
      </c>
      <c r="BV9" s="4">
        <f>SUMIF(Rates!$A:$A,Monthly!BV$7,Rates!$D:$D)</f>
        <v>5</v>
      </c>
      <c r="BW9" s="4">
        <f>SUMIF(Rates!$A:$A,Monthly!BW$7,Rates!$D:$D)</f>
        <v>5</v>
      </c>
      <c r="BX9" s="4">
        <f>SUMIF(Rates!$A:$A,Monthly!BX$7,Rates!$D:$D)</f>
        <v>5</v>
      </c>
      <c r="BY9" s="4">
        <f>SUMIF(Rates!$A:$A,Monthly!BY$7,Rates!$D:$D)</f>
        <v>5</v>
      </c>
      <c r="BZ9" s="4">
        <f>SUMIF(Rates!$A:$A,Monthly!BZ$7,Rates!$D:$D)</f>
        <v>5</v>
      </c>
      <c r="CA9" s="4">
        <f>SUMIF(Rates!$A:$A,Monthly!CA$7,Rates!$D:$D)</f>
        <v>5</v>
      </c>
      <c r="CB9" s="4">
        <f>SUMIF(Rates!$A:$A,Monthly!CB$7,Rates!$D:$D)</f>
        <v>5.0999999999999996</v>
      </c>
      <c r="CC9" s="4">
        <f>SUMIF(Rates!$A:$A,Monthly!CC$7,Rates!$D:$D)</f>
        <v>5.0999999999999996</v>
      </c>
      <c r="CD9" s="4">
        <f>SUMIF(Rates!$A:$A,Monthly!CD$7,Rates!$D:$D)</f>
        <v>5.0999999999999996</v>
      </c>
      <c r="CE9" s="4">
        <f>SUMIF(Rates!$A:$A,Monthly!CE$7,Rates!$D:$D)</f>
        <v>5.0999999999999996</v>
      </c>
      <c r="CF9" s="4">
        <f>SUMIF(Rates!$A:$A,Monthly!CF$7,Rates!$D:$D)</f>
        <v>5.0999999999999996</v>
      </c>
      <c r="CG9" s="4">
        <f>SUMIF(Rates!$A:$A,Monthly!CG$7,Rates!$D:$D)</f>
        <v>5.0999999999999996</v>
      </c>
      <c r="CH9" s="4">
        <f>SUMIF(Rates!$A:$A,Monthly!CH$7,Rates!$D:$D)</f>
        <v>5.0999999999999996</v>
      </c>
      <c r="CI9" s="4">
        <f>SUMIF(Rates!$A:$A,Monthly!CI$7,Rates!$D:$D)</f>
        <v>5.0999999999999996</v>
      </c>
      <c r="CJ9" s="4">
        <f>SUMIF(Rates!$A:$A,Monthly!CJ$7,Rates!$D:$D)</f>
        <v>5.0999999999999996</v>
      </c>
      <c r="CK9" s="4">
        <f>SUMIF(Rates!$A:$A,Monthly!CK$7,Rates!$D:$D)</f>
        <v>5.0999999999999996</v>
      </c>
      <c r="CL9" s="4">
        <f>SUMIF(Rates!$A:$A,Monthly!CL$7,Rates!$D:$D)</f>
        <v>5.0999999999999996</v>
      </c>
      <c r="CM9" s="4">
        <f>SUMIF(Rates!$A:$A,Monthly!CM$7,Rates!$D:$D)</f>
        <v>5.0999999999999996</v>
      </c>
      <c r="CN9" s="4">
        <f>SUMIF(Rates!$A:$A,Monthly!CN$7,Rates!$D:$D)</f>
        <v>5.202</v>
      </c>
      <c r="CO9" s="4">
        <f>SUMIF(Rates!$A:$A,Monthly!CO$7,Rates!$D:$D)</f>
        <v>5.202</v>
      </c>
      <c r="CP9" s="4">
        <f>SUMIF(Rates!$A:$A,Monthly!CP$7,Rates!$D:$D)</f>
        <v>5.202</v>
      </c>
      <c r="CQ9" s="4">
        <f>SUMIF(Rates!$A:$A,Monthly!CQ$7,Rates!$D:$D)</f>
        <v>5.202</v>
      </c>
      <c r="CR9" s="4">
        <f>SUMIF(Rates!$A:$A,Monthly!CR$7,Rates!$D:$D)</f>
        <v>5.202</v>
      </c>
      <c r="CS9" s="4">
        <f>SUMIF(Rates!$A:$A,Monthly!CS$7,Rates!$D:$D)</f>
        <v>5.202</v>
      </c>
      <c r="CT9" s="4">
        <f>SUMIF(Rates!$A:$A,Monthly!CT$7,Rates!$D:$D)</f>
        <v>5.202</v>
      </c>
      <c r="CU9" s="4">
        <f>SUMIF(Rates!$A:$A,Monthly!CU$7,Rates!$D:$D)</f>
        <v>5.202</v>
      </c>
      <c r="CV9" s="4">
        <f>SUMIF(Rates!$A:$A,Monthly!CV$7,Rates!$D:$D)</f>
        <v>5.202</v>
      </c>
      <c r="CW9" s="4">
        <f>SUMIF(Rates!$A:$A,Monthly!CW$7,Rates!$D:$D)</f>
        <v>5.202</v>
      </c>
      <c r="CX9" s="4">
        <f>SUMIF(Rates!$A:$A,Monthly!CX$7,Rates!$D:$D)</f>
        <v>5.202</v>
      </c>
      <c r="CY9" s="4">
        <f>SUMIF(Rates!$A:$A,Monthly!CY$7,Rates!$D:$D)</f>
        <v>5.202</v>
      </c>
      <c r="CZ9" s="4">
        <f>SUMIF(Rates!$A:$A,Monthly!CZ$7,Rates!$D:$D)</f>
        <v>5.306</v>
      </c>
      <c r="DA9" s="4">
        <f>SUMIF(Rates!$A:$A,Monthly!DA$7,Rates!$D:$D)</f>
        <v>5.306</v>
      </c>
      <c r="DB9" s="4">
        <f>SUMIF(Rates!$A:$A,Monthly!DB$7,Rates!$D:$D)</f>
        <v>5.306</v>
      </c>
      <c r="DC9" s="4">
        <f>SUMIF(Rates!$A:$A,Monthly!DC$7,Rates!$D:$D)</f>
        <v>5.306</v>
      </c>
      <c r="DD9" s="4">
        <f>SUMIF(Rates!$A:$A,Monthly!DD$7,Rates!$D:$D)</f>
        <v>5.306</v>
      </c>
      <c r="DE9" s="4">
        <f>SUMIF(Rates!$A:$A,Monthly!DE$7,Rates!$D:$D)</f>
        <v>5.306</v>
      </c>
      <c r="DF9" s="4">
        <f>SUMIF(Rates!$A:$A,Monthly!DF$7,Rates!$D:$D)</f>
        <v>5.306</v>
      </c>
      <c r="DG9" s="4">
        <f>SUMIF(Rates!$A:$A,Monthly!DG$7,Rates!$D:$D)</f>
        <v>5.306</v>
      </c>
      <c r="DH9" s="4">
        <f>SUMIF(Rates!$A:$A,Monthly!DH$7,Rates!$D:$D)</f>
        <v>5.306</v>
      </c>
      <c r="DI9" s="4">
        <f>SUMIF(Rates!$A:$A,Monthly!DI$7,Rates!$D:$D)</f>
        <v>5.306</v>
      </c>
      <c r="DJ9" s="4">
        <f>SUMIF(Rates!$A:$A,Monthly!DJ$7,Rates!$D:$D)</f>
        <v>5.306</v>
      </c>
      <c r="DK9" s="4">
        <f>SUMIF(Rates!$A:$A,Monthly!DK$7,Rates!$D:$D)</f>
        <v>5.306</v>
      </c>
      <c r="DL9" s="4">
        <f>SUMIF(Rates!$A:$A,Monthly!DL$7,Rates!$D:$D)</f>
        <v>5.4119999999999999</v>
      </c>
      <c r="DM9" s="4">
        <f>SUMIF(Rates!$A:$A,Monthly!DM$7,Rates!$D:$D)</f>
        <v>5.4119999999999999</v>
      </c>
      <c r="DN9" s="4">
        <f>SUMIF(Rates!$A:$A,Monthly!DN$7,Rates!$D:$D)</f>
        <v>5.4119999999999999</v>
      </c>
      <c r="DO9" s="4">
        <f>SUMIF(Rates!$A:$A,Monthly!DO$7,Rates!$D:$D)</f>
        <v>5.4119999999999999</v>
      </c>
      <c r="DP9" s="4">
        <f>SUMIF(Rates!$A:$A,Monthly!DP$7,Rates!$D:$D)</f>
        <v>5.4119999999999999</v>
      </c>
      <c r="DQ9" s="4">
        <f>SUMIF(Rates!$A:$A,Monthly!DQ$7,Rates!$D:$D)</f>
        <v>5.4119999999999999</v>
      </c>
      <c r="DR9" s="4">
        <f>SUMIF(Rates!$A:$A,Monthly!DR$7,Rates!$D:$D)</f>
        <v>5.4119999999999999</v>
      </c>
      <c r="DS9" s="4">
        <f>SUMIF(Rates!$A:$A,Monthly!DS$7,Rates!$D:$D)</f>
        <v>5.4119999999999999</v>
      </c>
      <c r="DT9" s="4">
        <f>SUMIF(Rates!$A:$A,Monthly!DT$7,Rates!$D:$D)</f>
        <v>5.4119999999999999</v>
      </c>
      <c r="DU9" s="4">
        <f>SUMIF(Rates!$A:$A,Monthly!DU$7,Rates!$D:$D)</f>
        <v>5.4119999999999999</v>
      </c>
      <c r="DV9" s="4">
        <f>SUMIF(Rates!$A:$A,Monthly!DV$7,Rates!$D:$D)</f>
        <v>5.4119999999999999</v>
      </c>
      <c r="DW9" s="4">
        <f>SUMIF(Rates!$A:$A,Monthly!DW$7,Rates!$D:$D)</f>
        <v>5.4119999999999999</v>
      </c>
      <c r="DX9" s="4">
        <f>SUMIF(Rates!$A:$A,Monthly!DX$7,Rates!$D:$D)</f>
        <v>5.52</v>
      </c>
      <c r="DY9" s="4">
        <f>SUMIF(Rates!$A:$A,Monthly!DY$7,Rates!$D:$D)</f>
        <v>5.52</v>
      </c>
      <c r="DZ9" s="4">
        <f>SUMIF(Rates!$A:$A,Monthly!DZ$7,Rates!$D:$D)</f>
        <v>5.52</v>
      </c>
      <c r="EA9" s="4">
        <f>SUMIF(Rates!$A:$A,Monthly!EA$7,Rates!$D:$D)</f>
        <v>5.52</v>
      </c>
      <c r="EB9" s="4">
        <f>SUMIF(Rates!$A:$A,Monthly!EB$7,Rates!$D:$D)</f>
        <v>5.52</v>
      </c>
      <c r="EC9" s="4">
        <f>SUMIF(Rates!$A:$A,Monthly!EC$7,Rates!$D:$D)</f>
        <v>5.52</v>
      </c>
      <c r="ED9" s="4">
        <f>SUMIF(Rates!$A:$A,Monthly!ED$7,Rates!$D:$D)</f>
        <v>5.52</v>
      </c>
      <c r="EE9" s="4">
        <f>SUMIF(Rates!$A:$A,Monthly!EE$7,Rates!$D:$D)</f>
        <v>5.52</v>
      </c>
      <c r="EF9" s="4">
        <f>SUMIF(Rates!$A:$A,Monthly!EF$7,Rates!$D:$D)</f>
        <v>5.52</v>
      </c>
      <c r="EG9" s="4">
        <f>SUMIF(Rates!$A:$A,Monthly!EG$7,Rates!$D:$D)</f>
        <v>5.52</v>
      </c>
      <c r="EH9" s="4">
        <f>SUMIF(Rates!$A:$A,Monthly!EH$7,Rates!$D:$D)</f>
        <v>5.52</v>
      </c>
      <c r="EI9" s="4">
        <f>SUMIF(Rates!$A:$A,Monthly!EI$7,Rates!$D:$D)</f>
        <v>5.52</v>
      </c>
      <c r="EJ9" s="4">
        <f>SUMIF(Rates!$A:$A,Monthly!EJ$7,Rates!$D:$D)</f>
        <v>5.6310000000000002</v>
      </c>
      <c r="EK9" s="4">
        <f>SUMIF(Rates!$A:$A,Monthly!EK$7,Rates!$D:$D)</f>
        <v>5.6310000000000002</v>
      </c>
      <c r="EL9" s="4">
        <f>SUMIF(Rates!$A:$A,Monthly!EL$7,Rates!$D:$D)</f>
        <v>5.6310000000000002</v>
      </c>
      <c r="EM9" s="4">
        <f>SUMIF(Rates!$A:$A,Monthly!EM$7,Rates!$D:$D)</f>
        <v>5.6310000000000002</v>
      </c>
      <c r="EN9" s="4">
        <f>SUMIF(Rates!$A:$A,Monthly!EN$7,Rates!$D:$D)</f>
        <v>5.6310000000000002</v>
      </c>
      <c r="EO9" s="4">
        <f>SUMIF(Rates!$A:$A,Monthly!EO$7,Rates!$D:$D)</f>
        <v>5.6310000000000002</v>
      </c>
      <c r="EP9" s="4">
        <f>SUMIF(Rates!$A:$A,Monthly!EP$7,Rates!$D:$D)</f>
        <v>5.6310000000000002</v>
      </c>
      <c r="EQ9" s="4">
        <f>SUMIF(Rates!$A:$A,Monthly!EQ$7,Rates!$D:$D)</f>
        <v>5.6310000000000002</v>
      </c>
      <c r="ER9" s="4">
        <f>SUMIF(Rates!$A:$A,Monthly!ER$7,Rates!$D:$D)</f>
        <v>5.6310000000000002</v>
      </c>
      <c r="ES9" s="4">
        <f>SUMIF(Rates!$A:$A,Monthly!ES$7,Rates!$D:$D)</f>
        <v>5.6310000000000002</v>
      </c>
      <c r="ET9" s="4">
        <f>SUMIF(Rates!$A:$A,Monthly!ET$7,Rates!$D:$D)</f>
        <v>5.6310000000000002</v>
      </c>
      <c r="EU9" s="4">
        <f>SUMIF(Rates!$A:$A,Monthly!EU$7,Rates!$D:$D)</f>
        <v>5.6310000000000002</v>
      </c>
      <c r="EV9" s="4">
        <f>SUMIF(Rates!$A:$A,Monthly!EV$7,Rates!$D:$D)</f>
        <v>5.7430000000000003</v>
      </c>
      <c r="EW9" s="4">
        <f>SUMIF(Rates!$A:$A,Monthly!EW$7,Rates!$D:$D)</f>
        <v>5.7430000000000003</v>
      </c>
      <c r="EX9" s="4">
        <f>SUMIF(Rates!$A:$A,Monthly!EX$7,Rates!$D:$D)</f>
        <v>5.7430000000000003</v>
      </c>
      <c r="EY9" s="4">
        <f>SUMIF(Rates!$A:$A,Monthly!EY$7,Rates!$D:$D)</f>
        <v>5.7430000000000003</v>
      </c>
      <c r="EZ9" s="4">
        <f>SUMIF(Rates!$A:$A,Monthly!EZ$7,Rates!$D:$D)</f>
        <v>5.7430000000000003</v>
      </c>
      <c r="FA9" s="4">
        <f>SUMIF(Rates!$A:$A,Monthly!FA$7,Rates!$D:$D)</f>
        <v>5.7430000000000003</v>
      </c>
      <c r="FB9" s="4">
        <f>SUMIF(Rates!$A:$A,Monthly!FB$7,Rates!$D:$D)</f>
        <v>5.7430000000000003</v>
      </c>
      <c r="FC9" s="4">
        <f>SUMIF(Rates!$A:$A,Monthly!FC$7,Rates!$D:$D)</f>
        <v>5.7430000000000003</v>
      </c>
      <c r="FD9" s="4">
        <f>SUMIF(Rates!$A:$A,Monthly!FD$7,Rates!$D:$D)</f>
        <v>5.7430000000000003</v>
      </c>
      <c r="FE9" s="4">
        <f>SUMIF(Rates!$A:$A,Monthly!FE$7,Rates!$D:$D)</f>
        <v>5.7430000000000003</v>
      </c>
      <c r="FF9" s="4">
        <f>SUMIF(Rates!$A:$A,Monthly!FF$7,Rates!$D:$D)</f>
        <v>5.7430000000000003</v>
      </c>
      <c r="FG9" s="4">
        <f>SUMIF(Rates!$A:$A,Monthly!FG$7,Rates!$D:$D)</f>
        <v>5.7430000000000003</v>
      </c>
      <c r="FH9" s="4">
        <f>SUMIF(Rates!$A:$A,Monthly!FH$7,Rates!$D:$D)</f>
        <v>5.8579999999999997</v>
      </c>
      <c r="FI9" s="4">
        <f>SUMIF(Rates!$A:$A,Monthly!FI$7,Rates!$D:$D)</f>
        <v>5.8579999999999997</v>
      </c>
      <c r="FJ9" s="4">
        <f>SUMIF(Rates!$A:$A,Monthly!FJ$7,Rates!$D:$D)</f>
        <v>5.8579999999999997</v>
      </c>
      <c r="FK9" s="4">
        <f>SUMIF(Rates!$A:$A,Monthly!FK$7,Rates!$D:$D)</f>
        <v>5.8579999999999997</v>
      </c>
      <c r="FL9" s="4">
        <f>SUMIF(Rates!$A:$A,Monthly!FL$7,Rates!$D:$D)</f>
        <v>5.8579999999999997</v>
      </c>
      <c r="FM9" s="4">
        <f>SUMIF(Rates!$A:$A,Monthly!FM$7,Rates!$D:$D)</f>
        <v>5.8579999999999997</v>
      </c>
      <c r="FN9" s="4">
        <f>SUMIF(Rates!$A:$A,Monthly!FN$7,Rates!$D:$D)</f>
        <v>5.8579999999999997</v>
      </c>
      <c r="FO9" s="4">
        <f>SUMIF(Rates!$A:$A,Monthly!FO$7,Rates!$D:$D)</f>
        <v>5.8579999999999997</v>
      </c>
      <c r="FP9" s="4">
        <f>SUMIF(Rates!$A:$A,Monthly!FP$7,Rates!$D:$D)</f>
        <v>5.8579999999999997</v>
      </c>
      <c r="FQ9" s="4">
        <f>SUMIF(Rates!$A:$A,Monthly!FQ$7,Rates!$D:$D)</f>
        <v>5.8579999999999997</v>
      </c>
      <c r="FR9" s="4">
        <f>SUMIF(Rates!$A:$A,Monthly!FR$7,Rates!$D:$D)</f>
        <v>5.8579999999999997</v>
      </c>
      <c r="FS9" s="4">
        <f>SUMIF(Rates!$A:$A,Monthly!FS$7,Rates!$D:$D)</f>
        <v>5.8579999999999997</v>
      </c>
      <c r="FT9" s="4">
        <f>SUMIF(Rates!$A:$A,Monthly!FT$7,Rates!$D:$D)</f>
        <v>5.9749999999999996</v>
      </c>
      <c r="FU9" s="4">
        <f>SUMIF(Rates!$A:$A,Monthly!FU$7,Rates!$D:$D)</f>
        <v>5.9749999999999996</v>
      </c>
      <c r="FV9" s="4">
        <f>SUMIF(Rates!$A:$A,Monthly!FV$7,Rates!$D:$D)</f>
        <v>5.9749999999999996</v>
      </c>
      <c r="FW9" s="4">
        <f>SUMIF(Rates!$A:$A,Monthly!FW$7,Rates!$D:$D)</f>
        <v>5.9749999999999996</v>
      </c>
      <c r="FX9" s="4">
        <f>SUMIF(Rates!$A:$A,Monthly!FX$7,Rates!$D:$D)</f>
        <v>5.9749999999999996</v>
      </c>
      <c r="FY9" s="4">
        <f>SUMIF(Rates!$A:$A,Monthly!FY$7,Rates!$D:$D)</f>
        <v>5.9749999999999996</v>
      </c>
      <c r="FZ9" s="4">
        <f>SUMIF(Rates!$A:$A,Monthly!FZ$7,Rates!$D:$D)</f>
        <v>5.9749999999999996</v>
      </c>
      <c r="GA9" s="4"/>
      <c r="GB9" s="4"/>
      <c r="GC9" s="4"/>
      <c r="GD9" s="4"/>
      <c r="GE9" s="4"/>
      <c r="GF9" s="4"/>
      <c r="GG9" s="4"/>
    </row>
    <row r="10" spans="1:189" x14ac:dyDescent="0.2">
      <c r="A10" s="2" t="s">
        <v>6</v>
      </c>
      <c r="B10" s="2" t="s">
        <v>7</v>
      </c>
      <c r="C10" s="4">
        <f>SUMIF(Rates!$A:$A,Monthly!C$7,Rates!$E:$E)</f>
        <v>9.641</v>
      </c>
      <c r="D10" s="4">
        <f>SUMIF(Rates!$A:$A,Monthly!D$7,Rates!$E:$E)</f>
        <v>9.641</v>
      </c>
      <c r="E10" s="4">
        <f>SUMIF(Rates!$A:$A,Monthly!E$7,Rates!$E:$E)</f>
        <v>9.641</v>
      </c>
      <c r="F10" s="4">
        <f>SUMIF(Rates!$A:$A,Monthly!F$7,Rates!$E:$E)</f>
        <v>9.641</v>
      </c>
      <c r="G10" s="4">
        <f>SUMIF(Rates!$A:$A,Monthly!G$7,Rates!$E:$E)</f>
        <v>9.641</v>
      </c>
      <c r="H10" s="4">
        <f>SUMIF(Rates!$A:$A,Monthly!H$7,Rates!$E:$E)</f>
        <v>10.131291666666666</v>
      </c>
      <c r="I10" s="4">
        <f>SUMIF(Rates!$A:$A,Monthly!I$7,Rates!$E:$E)</f>
        <v>10.131291666666666</v>
      </c>
      <c r="J10" s="4">
        <f>SUMIF(Rates!$A:$A,Monthly!J$7,Rates!$E:$E)</f>
        <v>10.131291666666666</v>
      </c>
      <c r="K10" s="4">
        <f>SUMIF(Rates!$A:$A,Monthly!K$7,Rates!$E:$E)</f>
        <v>10.131291666666666</v>
      </c>
      <c r="L10" s="4">
        <f>SUMIF(Rates!$A:$A,Monthly!L$7,Rates!$E:$E)</f>
        <v>10.131291666666666</v>
      </c>
      <c r="M10" s="4">
        <f>SUMIF(Rates!$A:$A,Monthly!M$7,Rates!$E:$E)</f>
        <v>10.131291666666666</v>
      </c>
      <c r="N10" s="4">
        <f>SUMIF(Rates!$A:$A,Monthly!N$7,Rates!$E:$E)</f>
        <v>10.131291666666666</v>
      </c>
      <c r="O10" s="4">
        <f>SUMIF(Rates!$A:$A,Monthly!O$7,Rates!$E:$E)</f>
        <v>10.131291666666666</v>
      </c>
      <c r="P10" s="4">
        <f>SUMIF(Rates!$A:$A,Monthly!P$7,Rates!$E:$E)</f>
        <v>10.131291666666666</v>
      </c>
      <c r="Q10" s="4">
        <f>SUMIF(Rates!$A:$A,Monthly!Q$7,Rates!$E:$E)</f>
        <v>10.131291666666666</v>
      </c>
      <c r="R10" s="4">
        <f>SUMIF(Rates!$A:$A,Monthly!R$7,Rates!$E:$E)</f>
        <v>10.131291666666666</v>
      </c>
      <c r="S10" s="4">
        <f>SUMIF(Rates!$A:$A,Monthly!S$7,Rates!$E:$E)</f>
        <v>10.131291666666666</v>
      </c>
      <c r="T10" s="4">
        <f>SUMIF(Rates!$A:$A,Monthly!T$7,Rates!$E:$E)</f>
        <v>10.683825000000001</v>
      </c>
      <c r="U10" s="4">
        <f>SUMIF(Rates!$A:$A,Monthly!U$7,Rates!$E:$E)</f>
        <v>10.683825000000001</v>
      </c>
      <c r="V10" s="4">
        <f>SUMIF(Rates!$A:$A,Monthly!V$7,Rates!$E:$E)</f>
        <v>10.683825000000001</v>
      </c>
      <c r="W10" s="4">
        <f>SUMIF(Rates!$A:$A,Monthly!W$7,Rates!$E:$E)</f>
        <v>10.683825000000001</v>
      </c>
      <c r="X10" s="4">
        <f>SUMIF(Rates!$A:$A,Monthly!X$7,Rates!$E:$E)</f>
        <v>10.683825000000001</v>
      </c>
      <c r="Y10" s="4">
        <f>SUMIF(Rates!$A:$A,Monthly!Y$7,Rates!$E:$E)</f>
        <v>10.683825000000001</v>
      </c>
      <c r="Z10" s="4">
        <f>SUMIF(Rates!$A:$A,Monthly!Z$7,Rates!$E:$E)</f>
        <v>10.683825000000001</v>
      </c>
      <c r="AA10" s="4">
        <f>SUMIF(Rates!$A:$A,Monthly!AA$7,Rates!$E:$E)</f>
        <v>10.683825000000001</v>
      </c>
      <c r="AB10" s="4">
        <f>SUMIF(Rates!$A:$A,Monthly!AB$7,Rates!$E:$E)</f>
        <v>10.683825000000001</v>
      </c>
      <c r="AC10" s="4">
        <f>SUMIF(Rates!$A:$A,Monthly!AC$7,Rates!$E:$E)</f>
        <v>10.683825000000001</v>
      </c>
      <c r="AD10" s="4">
        <f>SUMIF(Rates!$A:$A,Monthly!AD$7,Rates!$E:$E)</f>
        <v>10.683825000000001</v>
      </c>
      <c r="AE10" s="4">
        <f>SUMIF(Rates!$A:$A,Monthly!AE$7,Rates!$E:$E)</f>
        <v>10.683825000000001</v>
      </c>
      <c r="AF10" s="4">
        <f>SUMIF(Rates!$A:$A,Monthly!AF$7,Rates!$E:$E)</f>
        <v>11.079545000000001</v>
      </c>
      <c r="AG10" s="4">
        <f>SUMIF(Rates!$A:$A,Monthly!AG$7,Rates!$E:$E)</f>
        <v>11.079545000000001</v>
      </c>
      <c r="AH10" s="4">
        <f>SUMIF(Rates!$A:$A,Monthly!AH$7,Rates!$E:$E)</f>
        <v>11.079545000000001</v>
      </c>
      <c r="AI10" s="4">
        <f>SUMIF(Rates!$A:$A,Monthly!AI$7,Rates!$E:$E)</f>
        <v>11.079545000000001</v>
      </c>
      <c r="AJ10" s="4">
        <f>SUMIF(Rates!$A:$A,Monthly!AJ$7,Rates!$E:$E)</f>
        <v>11.079545000000001</v>
      </c>
      <c r="AK10" s="4">
        <f>SUMIF(Rates!$A:$A,Monthly!AK$7,Rates!$E:$E)</f>
        <v>11.079545000000001</v>
      </c>
      <c r="AL10" s="4">
        <f>SUMIF(Rates!$A:$A,Monthly!AL$7,Rates!$E:$E)</f>
        <v>11.079545000000001</v>
      </c>
      <c r="AM10" s="4">
        <f>SUMIF(Rates!$A:$A,Monthly!AM$7,Rates!$E:$E)</f>
        <v>11.079545000000001</v>
      </c>
      <c r="AN10" s="4">
        <f>SUMIF(Rates!$A:$A,Monthly!AN$7,Rates!$E:$E)</f>
        <v>11.079545000000001</v>
      </c>
      <c r="AO10" s="4">
        <f>SUMIF(Rates!$A:$A,Monthly!AO$7,Rates!$E:$E)</f>
        <v>11.079545000000001</v>
      </c>
      <c r="AP10" s="4">
        <f>SUMIF(Rates!$A:$A,Monthly!AP$7,Rates!$E:$E)</f>
        <v>11.079545000000001</v>
      </c>
      <c r="AQ10" s="4">
        <f>SUMIF(Rates!$A:$A,Monthly!AQ$7,Rates!$E:$E)</f>
        <v>11.079545000000001</v>
      </c>
      <c r="AR10" s="4">
        <f>SUMIF(Rates!$A:$A,Monthly!AR$7,Rates!$E:$E)</f>
        <v>11.462733866666669</v>
      </c>
      <c r="AS10" s="4">
        <f>SUMIF(Rates!$A:$A,Monthly!AS$7,Rates!$E:$E)</f>
        <v>11.462733866666669</v>
      </c>
      <c r="AT10" s="4">
        <f>SUMIF(Rates!$A:$A,Monthly!AT$7,Rates!$E:$E)</f>
        <v>11.462733866666669</v>
      </c>
      <c r="AU10" s="4">
        <f>SUMIF(Rates!$A:$A,Monthly!AU$7,Rates!$E:$E)</f>
        <v>11.462733866666669</v>
      </c>
      <c r="AV10" s="4">
        <f>SUMIF(Rates!$A:$A,Monthly!AV$7,Rates!$E:$E)</f>
        <v>11.462733866666669</v>
      </c>
      <c r="AW10" s="4">
        <f>SUMIF(Rates!$A:$A,Monthly!AW$7,Rates!$E:$E)</f>
        <v>11.462733866666669</v>
      </c>
      <c r="AX10" s="4">
        <f>SUMIF(Rates!$A:$A,Monthly!AX$7,Rates!$E:$E)</f>
        <v>11.462733866666669</v>
      </c>
      <c r="AY10" s="4">
        <f>SUMIF(Rates!$A:$A,Monthly!AY$7,Rates!$E:$E)</f>
        <v>11.462733866666669</v>
      </c>
      <c r="AZ10" s="4">
        <f>SUMIF(Rates!$A:$A,Monthly!AZ$7,Rates!$E:$E)</f>
        <v>11.462733866666669</v>
      </c>
      <c r="BA10" s="4">
        <f>SUMIF(Rates!$A:$A,Monthly!BA$7,Rates!$E:$E)</f>
        <v>11.462733866666669</v>
      </c>
      <c r="BB10" s="4">
        <f>SUMIF(Rates!$A:$A,Monthly!BB$7,Rates!$E:$E)</f>
        <v>11.462733866666669</v>
      </c>
      <c r="BC10" s="4">
        <f>SUMIF(Rates!$A:$A,Monthly!BC$7,Rates!$E:$E)</f>
        <v>11.462733866666669</v>
      </c>
      <c r="BD10" s="4">
        <f>SUMIF(Rates!$A:$A,Monthly!BD$7,Rates!$E:$E)</f>
        <v>11.831005738166668</v>
      </c>
      <c r="BE10" s="4">
        <f>SUMIF(Rates!$A:$A,Monthly!BE$7,Rates!$E:$E)</f>
        <v>11.831005738166668</v>
      </c>
      <c r="BF10" s="4">
        <f>SUMIF(Rates!$A:$A,Monthly!BF$7,Rates!$E:$E)</f>
        <v>11.831005738166668</v>
      </c>
      <c r="BG10" s="4">
        <f>SUMIF(Rates!$A:$A,Monthly!BG$7,Rates!$E:$E)</f>
        <v>11.831005738166668</v>
      </c>
      <c r="BH10" s="4">
        <f>SUMIF(Rates!$A:$A,Monthly!BH$7,Rates!$E:$E)</f>
        <v>11.831005738166668</v>
      </c>
      <c r="BI10" s="4">
        <f>SUMIF(Rates!$A:$A,Monthly!BI$7,Rates!$E:$E)</f>
        <v>11.831005738166668</v>
      </c>
      <c r="BJ10" s="4">
        <f>SUMIF(Rates!$A:$A,Monthly!BJ$7,Rates!$E:$E)</f>
        <v>11.831005738166668</v>
      </c>
      <c r="BK10" s="4">
        <f>SUMIF(Rates!$A:$A,Monthly!BK$7,Rates!$E:$E)</f>
        <v>11.831005738166668</v>
      </c>
      <c r="BL10" s="4">
        <f>SUMIF(Rates!$A:$A,Monthly!BL$7,Rates!$E:$E)</f>
        <v>11.831005738166668</v>
      </c>
      <c r="BM10" s="4">
        <f>SUMIF(Rates!$A:$A,Monthly!BM$7,Rates!$E:$E)</f>
        <v>11.831005738166668</v>
      </c>
      <c r="BN10" s="4">
        <f>SUMIF(Rates!$A:$A,Monthly!BN$7,Rates!$E:$E)</f>
        <v>11.831005738166668</v>
      </c>
      <c r="BO10" s="4">
        <f>SUMIF(Rates!$A:$A,Monthly!BO$7,Rates!$E:$E)</f>
        <v>11.831005738166668</v>
      </c>
      <c r="BP10" s="4">
        <f>SUMIF(Rates!$A:$A,Monthly!BP$7,Rates!$E:$E)</f>
        <v>12.067625852930004</v>
      </c>
      <c r="BQ10" s="4">
        <f>SUMIF(Rates!$A:$A,Monthly!BQ$7,Rates!$E:$E)</f>
        <v>12.067625852930004</v>
      </c>
      <c r="BR10" s="4">
        <f>SUMIF(Rates!$A:$A,Monthly!BR$7,Rates!$E:$E)</f>
        <v>12.067625852930004</v>
      </c>
      <c r="BS10" s="4">
        <f>SUMIF(Rates!$A:$A,Monthly!BS$7,Rates!$E:$E)</f>
        <v>12.067625852930004</v>
      </c>
      <c r="BT10" s="4">
        <f>SUMIF(Rates!$A:$A,Monthly!BT$7,Rates!$E:$E)</f>
        <v>12.067625852930004</v>
      </c>
      <c r="BU10" s="4">
        <f>SUMIF(Rates!$A:$A,Monthly!BU$7,Rates!$E:$E)</f>
        <v>12.067625852930004</v>
      </c>
      <c r="BV10" s="4">
        <f>SUMIF(Rates!$A:$A,Monthly!BV$7,Rates!$E:$E)</f>
        <v>12.067625852930004</v>
      </c>
      <c r="BW10" s="4">
        <f>SUMIF(Rates!$A:$A,Monthly!BW$7,Rates!$E:$E)</f>
        <v>12.067625852930004</v>
      </c>
      <c r="BX10" s="4">
        <f>SUMIF(Rates!$A:$A,Monthly!BX$7,Rates!$E:$E)</f>
        <v>12.067625852930004</v>
      </c>
      <c r="BY10" s="4">
        <f>SUMIF(Rates!$A:$A,Monthly!BY$7,Rates!$E:$E)</f>
        <v>12.067625852930004</v>
      </c>
      <c r="BZ10" s="4">
        <f>SUMIF(Rates!$A:$A,Monthly!BZ$7,Rates!$E:$E)</f>
        <v>12.067625852930004</v>
      </c>
      <c r="CA10" s="4">
        <f>SUMIF(Rates!$A:$A,Monthly!CA$7,Rates!$E:$E)</f>
        <v>12.067625852930004</v>
      </c>
      <c r="CB10" s="4">
        <f>SUMIF(Rates!$A:$A,Monthly!CB$7,Rates!$E:$E)</f>
        <v>12.308978369988607</v>
      </c>
      <c r="CC10" s="4">
        <f>SUMIF(Rates!$A:$A,Monthly!CC$7,Rates!$E:$E)</f>
        <v>12.308978369988607</v>
      </c>
      <c r="CD10" s="4">
        <f>SUMIF(Rates!$A:$A,Monthly!CD$7,Rates!$E:$E)</f>
        <v>12.308978369988607</v>
      </c>
      <c r="CE10" s="4">
        <f>SUMIF(Rates!$A:$A,Monthly!CE$7,Rates!$E:$E)</f>
        <v>12.308978369988607</v>
      </c>
      <c r="CF10" s="4">
        <f>SUMIF(Rates!$A:$A,Monthly!CF$7,Rates!$E:$E)</f>
        <v>12.308978369988607</v>
      </c>
      <c r="CG10" s="4">
        <f>SUMIF(Rates!$A:$A,Monthly!CG$7,Rates!$E:$E)</f>
        <v>12.308978369988607</v>
      </c>
      <c r="CH10" s="4">
        <f>SUMIF(Rates!$A:$A,Monthly!CH$7,Rates!$E:$E)</f>
        <v>12.308978369988607</v>
      </c>
      <c r="CI10" s="4">
        <f>SUMIF(Rates!$A:$A,Monthly!CI$7,Rates!$E:$E)</f>
        <v>12.308978369988607</v>
      </c>
      <c r="CJ10" s="4">
        <f>SUMIF(Rates!$A:$A,Monthly!CJ$7,Rates!$E:$E)</f>
        <v>12.308978369988607</v>
      </c>
      <c r="CK10" s="4">
        <f>SUMIF(Rates!$A:$A,Monthly!CK$7,Rates!$E:$E)</f>
        <v>12.308978369988607</v>
      </c>
      <c r="CL10" s="4">
        <f>SUMIF(Rates!$A:$A,Monthly!CL$7,Rates!$E:$E)</f>
        <v>12.308978369988607</v>
      </c>
      <c r="CM10" s="4">
        <f>SUMIF(Rates!$A:$A,Monthly!CM$7,Rates!$E:$E)</f>
        <v>12.308978369988607</v>
      </c>
      <c r="CN10" s="4">
        <f>SUMIF(Rates!$A:$A,Monthly!CN$7,Rates!$E:$E)</f>
        <v>12.555157937388381</v>
      </c>
      <c r="CO10" s="4">
        <f>SUMIF(Rates!$A:$A,Monthly!CO$7,Rates!$E:$E)</f>
        <v>12.555157937388381</v>
      </c>
      <c r="CP10" s="4">
        <f>SUMIF(Rates!$A:$A,Monthly!CP$7,Rates!$E:$E)</f>
        <v>12.555157937388381</v>
      </c>
      <c r="CQ10" s="4">
        <f>SUMIF(Rates!$A:$A,Monthly!CQ$7,Rates!$E:$E)</f>
        <v>12.555157937388381</v>
      </c>
      <c r="CR10" s="4">
        <f>SUMIF(Rates!$A:$A,Monthly!CR$7,Rates!$E:$E)</f>
        <v>12.555157937388381</v>
      </c>
      <c r="CS10" s="4">
        <f>SUMIF(Rates!$A:$A,Monthly!CS$7,Rates!$E:$E)</f>
        <v>12.555157937388381</v>
      </c>
      <c r="CT10" s="4">
        <f>SUMIF(Rates!$A:$A,Monthly!CT$7,Rates!$E:$E)</f>
        <v>12.555157937388381</v>
      </c>
      <c r="CU10" s="4">
        <f>SUMIF(Rates!$A:$A,Monthly!CU$7,Rates!$E:$E)</f>
        <v>12.555157937388381</v>
      </c>
      <c r="CV10" s="4">
        <f>SUMIF(Rates!$A:$A,Monthly!CV$7,Rates!$E:$E)</f>
        <v>12.555157937388381</v>
      </c>
      <c r="CW10" s="4">
        <f>SUMIF(Rates!$A:$A,Monthly!CW$7,Rates!$E:$E)</f>
        <v>12.555157937388381</v>
      </c>
      <c r="CX10" s="4">
        <f>SUMIF(Rates!$A:$A,Monthly!CX$7,Rates!$E:$E)</f>
        <v>12.555157937388381</v>
      </c>
      <c r="CY10" s="4">
        <f>SUMIF(Rates!$A:$A,Monthly!CY$7,Rates!$E:$E)</f>
        <v>12.555157937388381</v>
      </c>
      <c r="CZ10" s="4">
        <f>SUMIF(Rates!$A:$A,Monthly!CZ$7,Rates!$E:$E)</f>
        <v>12.806261096136152</v>
      </c>
      <c r="DA10" s="4">
        <f>SUMIF(Rates!$A:$A,Monthly!DA$7,Rates!$E:$E)</f>
        <v>12.806261096136152</v>
      </c>
      <c r="DB10" s="4">
        <f>SUMIF(Rates!$A:$A,Monthly!DB$7,Rates!$E:$E)</f>
        <v>12.806261096136152</v>
      </c>
      <c r="DC10" s="4">
        <f>SUMIF(Rates!$A:$A,Monthly!DC$7,Rates!$E:$E)</f>
        <v>12.806261096136152</v>
      </c>
      <c r="DD10" s="4">
        <f>SUMIF(Rates!$A:$A,Monthly!DD$7,Rates!$E:$E)</f>
        <v>12.806261096136152</v>
      </c>
      <c r="DE10" s="4">
        <f>SUMIF(Rates!$A:$A,Monthly!DE$7,Rates!$E:$E)</f>
        <v>12.806261096136152</v>
      </c>
      <c r="DF10" s="4">
        <f>SUMIF(Rates!$A:$A,Monthly!DF$7,Rates!$E:$E)</f>
        <v>12.806261096136152</v>
      </c>
      <c r="DG10" s="4">
        <f>SUMIF(Rates!$A:$A,Monthly!DG$7,Rates!$E:$E)</f>
        <v>12.806261096136152</v>
      </c>
      <c r="DH10" s="4">
        <f>SUMIF(Rates!$A:$A,Monthly!DH$7,Rates!$E:$E)</f>
        <v>12.806261096136152</v>
      </c>
      <c r="DI10" s="4">
        <f>SUMIF(Rates!$A:$A,Monthly!DI$7,Rates!$E:$E)</f>
        <v>12.806261096136152</v>
      </c>
      <c r="DJ10" s="4">
        <f>SUMIF(Rates!$A:$A,Monthly!DJ$7,Rates!$E:$E)</f>
        <v>12.806261096136152</v>
      </c>
      <c r="DK10" s="4">
        <f>SUMIF(Rates!$A:$A,Monthly!DK$7,Rates!$E:$E)</f>
        <v>12.806261096136152</v>
      </c>
      <c r="DL10" s="4">
        <f>SUMIF(Rates!$A:$A,Monthly!DL$7,Rates!$E:$E)</f>
        <v>13.062386318058879</v>
      </c>
      <c r="DM10" s="4">
        <f>SUMIF(Rates!$A:$A,Monthly!DM$7,Rates!$E:$E)</f>
        <v>13.062386318058879</v>
      </c>
      <c r="DN10" s="4">
        <f>SUMIF(Rates!$A:$A,Monthly!DN$7,Rates!$E:$E)</f>
        <v>13.062386318058879</v>
      </c>
      <c r="DO10" s="4">
        <f>SUMIF(Rates!$A:$A,Monthly!DO$7,Rates!$E:$E)</f>
        <v>13.062386318058879</v>
      </c>
      <c r="DP10" s="4">
        <f>SUMIF(Rates!$A:$A,Monthly!DP$7,Rates!$E:$E)</f>
        <v>13.062386318058879</v>
      </c>
      <c r="DQ10" s="4">
        <f>SUMIF(Rates!$A:$A,Monthly!DQ$7,Rates!$E:$E)</f>
        <v>13.062386318058879</v>
      </c>
      <c r="DR10" s="4">
        <f>SUMIF(Rates!$A:$A,Monthly!DR$7,Rates!$E:$E)</f>
        <v>13.062386318058879</v>
      </c>
      <c r="DS10" s="4">
        <f>SUMIF(Rates!$A:$A,Monthly!DS$7,Rates!$E:$E)</f>
        <v>13.062386318058879</v>
      </c>
      <c r="DT10" s="4">
        <f>SUMIF(Rates!$A:$A,Monthly!DT$7,Rates!$E:$E)</f>
        <v>13.062386318058879</v>
      </c>
      <c r="DU10" s="4">
        <f>SUMIF(Rates!$A:$A,Monthly!DU$7,Rates!$E:$E)</f>
        <v>13.062386318058879</v>
      </c>
      <c r="DV10" s="4">
        <f>SUMIF(Rates!$A:$A,Monthly!DV$7,Rates!$E:$E)</f>
        <v>13.062386318058879</v>
      </c>
      <c r="DW10" s="4">
        <f>SUMIF(Rates!$A:$A,Monthly!DW$7,Rates!$E:$E)</f>
        <v>13.062386318058879</v>
      </c>
      <c r="DX10" s="4">
        <f>SUMIF(Rates!$A:$A,Monthly!DX$7,Rates!$E:$E)</f>
        <v>13.323634044420059</v>
      </c>
      <c r="DY10" s="4">
        <f>SUMIF(Rates!$A:$A,Monthly!DY$7,Rates!$E:$E)</f>
        <v>13.323634044420059</v>
      </c>
      <c r="DZ10" s="4">
        <f>SUMIF(Rates!$A:$A,Monthly!DZ$7,Rates!$E:$E)</f>
        <v>13.323634044420059</v>
      </c>
      <c r="EA10" s="4">
        <f>SUMIF(Rates!$A:$A,Monthly!EA$7,Rates!$E:$E)</f>
        <v>13.323634044420059</v>
      </c>
      <c r="EB10" s="4">
        <f>SUMIF(Rates!$A:$A,Monthly!EB$7,Rates!$E:$E)</f>
        <v>13.323634044420059</v>
      </c>
      <c r="EC10" s="4">
        <f>SUMIF(Rates!$A:$A,Monthly!EC$7,Rates!$E:$E)</f>
        <v>13.323634044420059</v>
      </c>
      <c r="ED10" s="4">
        <f>SUMIF(Rates!$A:$A,Monthly!ED$7,Rates!$E:$E)</f>
        <v>13.323634044420059</v>
      </c>
      <c r="EE10" s="4">
        <f>SUMIF(Rates!$A:$A,Monthly!EE$7,Rates!$E:$E)</f>
        <v>13.323634044420059</v>
      </c>
      <c r="EF10" s="4">
        <f>SUMIF(Rates!$A:$A,Monthly!EF$7,Rates!$E:$E)</f>
        <v>13.323634044420059</v>
      </c>
      <c r="EG10" s="4">
        <f>SUMIF(Rates!$A:$A,Monthly!EG$7,Rates!$E:$E)</f>
        <v>13.323634044420059</v>
      </c>
      <c r="EH10" s="4">
        <f>SUMIF(Rates!$A:$A,Monthly!EH$7,Rates!$E:$E)</f>
        <v>13.323634044420059</v>
      </c>
      <c r="EI10" s="4">
        <f>SUMIF(Rates!$A:$A,Monthly!EI$7,Rates!$E:$E)</f>
        <v>13.323634044420059</v>
      </c>
      <c r="EJ10" s="4">
        <f>SUMIF(Rates!$A:$A,Monthly!EJ$7,Rates!$E:$E)</f>
        <v>13.590106725308463</v>
      </c>
      <c r="EK10" s="4">
        <f>SUMIF(Rates!$A:$A,Monthly!EK$7,Rates!$E:$E)</f>
        <v>13.590106725308463</v>
      </c>
      <c r="EL10" s="4">
        <f>SUMIF(Rates!$A:$A,Monthly!EL$7,Rates!$E:$E)</f>
        <v>13.590106725308463</v>
      </c>
      <c r="EM10" s="4">
        <f>SUMIF(Rates!$A:$A,Monthly!EM$7,Rates!$E:$E)</f>
        <v>13.590106725308463</v>
      </c>
      <c r="EN10" s="4">
        <f>SUMIF(Rates!$A:$A,Monthly!EN$7,Rates!$E:$E)</f>
        <v>13.590106725308463</v>
      </c>
      <c r="EO10" s="4">
        <f>SUMIF(Rates!$A:$A,Monthly!EO$7,Rates!$E:$E)</f>
        <v>13.590106725308463</v>
      </c>
      <c r="EP10" s="4">
        <f>SUMIF(Rates!$A:$A,Monthly!EP$7,Rates!$E:$E)</f>
        <v>13.590106725308463</v>
      </c>
      <c r="EQ10" s="4">
        <f>SUMIF(Rates!$A:$A,Monthly!EQ$7,Rates!$E:$E)</f>
        <v>13.590106725308463</v>
      </c>
      <c r="ER10" s="4">
        <f>SUMIF(Rates!$A:$A,Monthly!ER$7,Rates!$E:$E)</f>
        <v>13.590106725308463</v>
      </c>
      <c r="ES10" s="4">
        <f>SUMIF(Rates!$A:$A,Monthly!ES$7,Rates!$E:$E)</f>
        <v>13.590106725308463</v>
      </c>
      <c r="ET10" s="4">
        <f>SUMIF(Rates!$A:$A,Monthly!ET$7,Rates!$E:$E)</f>
        <v>13.590106725308463</v>
      </c>
      <c r="EU10" s="4">
        <f>SUMIF(Rates!$A:$A,Monthly!EU$7,Rates!$E:$E)</f>
        <v>13.590106725308463</v>
      </c>
      <c r="EV10" s="4">
        <f>SUMIF(Rates!$A:$A,Monthly!EV$7,Rates!$E:$E)</f>
        <v>13.861908859814635</v>
      </c>
      <c r="EW10" s="4">
        <f>SUMIF(Rates!$A:$A,Monthly!EW$7,Rates!$E:$E)</f>
        <v>13.861908859814635</v>
      </c>
      <c r="EX10" s="4">
        <f>SUMIF(Rates!$A:$A,Monthly!EX$7,Rates!$E:$E)</f>
        <v>13.861908859814635</v>
      </c>
      <c r="EY10" s="4">
        <f>SUMIF(Rates!$A:$A,Monthly!EY$7,Rates!$E:$E)</f>
        <v>13.861908859814635</v>
      </c>
      <c r="EZ10" s="4">
        <f>SUMIF(Rates!$A:$A,Monthly!EZ$7,Rates!$E:$E)</f>
        <v>13.861908859814635</v>
      </c>
      <c r="FA10" s="4">
        <f>SUMIF(Rates!$A:$A,Monthly!FA$7,Rates!$E:$E)</f>
        <v>13.861908859814635</v>
      </c>
      <c r="FB10" s="4">
        <f>SUMIF(Rates!$A:$A,Monthly!FB$7,Rates!$E:$E)</f>
        <v>13.861908859814635</v>
      </c>
      <c r="FC10" s="4">
        <f>SUMIF(Rates!$A:$A,Monthly!FC$7,Rates!$E:$E)</f>
        <v>13.861908859814635</v>
      </c>
      <c r="FD10" s="4">
        <f>SUMIF(Rates!$A:$A,Monthly!FD$7,Rates!$E:$E)</f>
        <v>13.861908859814635</v>
      </c>
      <c r="FE10" s="4">
        <f>SUMIF(Rates!$A:$A,Monthly!FE$7,Rates!$E:$E)</f>
        <v>13.861908859814635</v>
      </c>
      <c r="FF10" s="4">
        <f>SUMIF(Rates!$A:$A,Monthly!FF$7,Rates!$E:$E)</f>
        <v>13.861908859814635</v>
      </c>
      <c r="FG10" s="4">
        <f>SUMIF(Rates!$A:$A,Monthly!FG$7,Rates!$E:$E)</f>
        <v>13.861908859814635</v>
      </c>
      <c r="FH10" s="4">
        <f>SUMIF(Rates!$A:$A,Monthly!FH$7,Rates!$E:$E)</f>
        <v>14.139147037010931</v>
      </c>
      <c r="FI10" s="4">
        <f>SUMIF(Rates!$A:$A,Monthly!FI$7,Rates!$E:$E)</f>
        <v>14.139147037010931</v>
      </c>
      <c r="FJ10" s="4">
        <f>SUMIF(Rates!$A:$A,Monthly!FJ$7,Rates!$E:$E)</f>
        <v>14.139147037010931</v>
      </c>
      <c r="FK10" s="4">
        <f>SUMIF(Rates!$A:$A,Monthly!FK$7,Rates!$E:$E)</f>
        <v>14.139147037010931</v>
      </c>
      <c r="FL10" s="4">
        <f>SUMIF(Rates!$A:$A,Monthly!FL$7,Rates!$E:$E)</f>
        <v>14.139147037010931</v>
      </c>
      <c r="FM10" s="4">
        <f>SUMIF(Rates!$A:$A,Monthly!FM$7,Rates!$E:$E)</f>
        <v>14.139147037010931</v>
      </c>
      <c r="FN10" s="4">
        <f>SUMIF(Rates!$A:$A,Monthly!FN$7,Rates!$E:$E)</f>
        <v>14.139147037010931</v>
      </c>
      <c r="FO10" s="4">
        <f>SUMIF(Rates!$A:$A,Monthly!FO$7,Rates!$E:$E)</f>
        <v>14.139147037010931</v>
      </c>
      <c r="FP10" s="4">
        <f>SUMIF(Rates!$A:$A,Monthly!FP$7,Rates!$E:$E)</f>
        <v>14.139147037010931</v>
      </c>
      <c r="FQ10" s="4">
        <f>SUMIF(Rates!$A:$A,Monthly!FQ$7,Rates!$E:$E)</f>
        <v>14.139147037010931</v>
      </c>
      <c r="FR10" s="4">
        <f>SUMIF(Rates!$A:$A,Monthly!FR$7,Rates!$E:$E)</f>
        <v>14.139147037010931</v>
      </c>
      <c r="FS10" s="4">
        <f>SUMIF(Rates!$A:$A,Monthly!FS$7,Rates!$E:$E)</f>
        <v>14.139147037010931</v>
      </c>
      <c r="FT10" s="4">
        <f>SUMIF(Rates!$A:$A,Monthly!FT$7,Rates!$E:$E)</f>
        <v>14.421929977751153</v>
      </c>
      <c r="FU10" s="4">
        <f>SUMIF(Rates!$A:$A,Monthly!FU$7,Rates!$E:$E)</f>
        <v>14.421929977751153</v>
      </c>
      <c r="FV10" s="4">
        <f>SUMIF(Rates!$A:$A,Monthly!FV$7,Rates!$E:$E)</f>
        <v>14.421929977751153</v>
      </c>
      <c r="FW10" s="4">
        <f>SUMIF(Rates!$A:$A,Monthly!FW$7,Rates!$E:$E)</f>
        <v>14.421929977751153</v>
      </c>
      <c r="FX10" s="4">
        <f>SUMIF(Rates!$A:$A,Monthly!FX$7,Rates!$E:$E)</f>
        <v>14.421929977751153</v>
      </c>
      <c r="FY10" s="4">
        <f>SUMIF(Rates!$A:$A,Monthly!FY$7,Rates!$E:$E)</f>
        <v>14.421929977751153</v>
      </c>
      <c r="FZ10" s="4">
        <f>SUMIF(Rates!$A:$A,Monthly!FZ$7,Rates!$E:$E)</f>
        <v>14.421929977751153</v>
      </c>
      <c r="GA10" s="4"/>
      <c r="GB10" s="4"/>
      <c r="GC10" s="4"/>
      <c r="GD10" s="4"/>
      <c r="GE10" s="4"/>
      <c r="GF10" s="4"/>
      <c r="GG10" s="4"/>
    </row>
    <row r="12" spans="1:189" x14ac:dyDescent="0.2">
      <c r="A12" s="3" t="s">
        <v>28</v>
      </c>
    </row>
    <row r="13" spans="1:189" x14ac:dyDescent="0.2">
      <c r="A13" t="s">
        <v>36</v>
      </c>
      <c r="C13" s="6">
        <f>SUMIF(Battery!$C$6:$N$6,MONTH(Monthly!C$7),Battery!$C7:$N7)*HeatPumpSuccess*(1+Marginal_Losses)</f>
        <v>918.00000000000011</v>
      </c>
      <c r="D13" s="6">
        <f>SUMIF(Battery!$C$6:$N$6,MONTH(Monthly!D$7),Battery!$C7:$N7)*HeatPumpSuccess*(1+Marginal_Losses)</f>
        <v>918.00000000000011</v>
      </c>
      <c r="E13" s="6">
        <f>SUMIF(Battery!$C$6:$N$6,MONTH(Monthly!E$7),Battery!$C7:$N7)*HeatPumpSuccess*(1+Marginal_Losses)</f>
        <v>918.00000000000011</v>
      </c>
      <c r="F13" s="6">
        <f>SUMIF(Battery!$C$6:$N$6,MONTH(Monthly!F$7),Battery!$C7:$N7)*HeatPumpSuccess*(1+Marginal_Losses)</f>
        <v>918.00000000000011</v>
      </c>
      <c r="G13" s="6">
        <f>SUMIF(Battery!$C$6:$N$6,MONTH(Monthly!G$7),Battery!$C7:$N7)*HeatPumpSuccess*(1+Marginal_Losses)</f>
        <v>918.00000000000011</v>
      </c>
      <c r="H13" s="6">
        <f>SUMIF(Battery!$C$6:$N$6,MONTH(Monthly!H$7),Battery!$C7:$N7)*HeatPumpSuccess*(1+Marginal_Losses)</f>
        <v>918.00000000000011</v>
      </c>
      <c r="I13" s="6">
        <f>SUMIF(Battery!$C$6:$N$6,MONTH(Monthly!I$7),Battery!$C7:$N7)*HeatPumpSuccess*(1+Marginal_Losses)</f>
        <v>918.00000000000011</v>
      </c>
      <c r="J13" s="6">
        <f>SUMIF(Battery!$C$6:$N$6,MONTH(Monthly!J$7),Battery!$C7:$N7)*HeatPumpSuccess*(1+Marginal_Losses)</f>
        <v>918.00000000000011</v>
      </c>
      <c r="K13" s="6">
        <f>SUMIF(Battery!$C$6:$N$6,MONTH(Monthly!K$7),Battery!$C7:$N7)*HeatPumpSuccess*(1+Marginal_Losses)</f>
        <v>918.00000000000011</v>
      </c>
      <c r="L13" s="6">
        <f>SUMIF(Battery!$C$6:$N$6,MONTH(Monthly!L$7),Battery!$C7:$N7)*HeatPumpSuccess*(1+Marginal_Losses)</f>
        <v>918.00000000000011</v>
      </c>
      <c r="M13" s="6">
        <f>SUMIF(Battery!$C$6:$N$6,MONTH(Monthly!M$7),Battery!$C7:$N7)*HeatPumpSuccess*(1+Marginal_Losses)</f>
        <v>918.00000000000011</v>
      </c>
      <c r="N13" s="6">
        <f>SUMIF(Battery!$C$6:$N$6,MONTH(Monthly!N$7),Battery!$C7:$N7)*HeatPumpSuccess*(1+Marginal_Losses)</f>
        <v>918.00000000000011</v>
      </c>
      <c r="O13" s="6">
        <f>SUMIF(Battery!$C$6:$N$6,MONTH(Monthly!O$7),Battery!$C7:$N7)*HeatPumpSuccess*(1+Marginal_Losses)</f>
        <v>918.00000000000011</v>
      </c>
      <c r="P13" s="6">
        <f>SUMIF(Battery!$C$6:$N$6,MONTH(Monthly!P$7),Battery!$C7:$N7)*HeatPumpSuccess*(1+Marginal_Losses)</f>
        <v>918.00000000000011</v>
      </c>
      <c r="Q13" s="6">
        <f>SUMIF(Battery!$C$6:$N$6,MONTH(Monthly!Q$7),Battery!$C7:$N7)*HeatPumpSuccess*(1+Marginal_Losses)</f>
        <v>918.00000000000011</v>
      </c>
      <c r="R13" s="6">
        <f>SUMIF(Battery!$C$6:$N$6,MONTH(Monthly!R$7),Battery!$C7:$N7)*HeatPumpSuccess*(1+Marginal_Losses)</f>
        <v>918.00000000000011</v>
      </c>
      <c r="S13" s="6">
        <f>SUMIF(Battery!$C$6:$N$6,MONTH(Monthly!S$7),Battery!$C7:$N7)*HeatPumpSuccess*(1+Marginal_Losses)</f>
        <v>918.00000000000011</v>
      </c>
      <c r="T13" s="6">
        <f>SUMIF(Battery!$C$6:$N$6,MONTH(Monthly!T$7),Battery!$C7:$N7)*HeatPumpSuccess*(1+Marginal_Losses)</f>
        <v>918.00000000000011</v>
      </c>
      <c r="U13" s="6">
        <f>SUMIF(Battery!$C$6:$N$6,MONTH(Monthly!U$7),Battery!$C7:$N7)*HeatPumpSuccess*(1+Marginal_Losses)</f>
        <v>918.00000000000011</v>
      </c>
      <c r="V13" s="6">
        <f>SUMIF(Battery!$C$6:$N$6,MONTH(Monthly!V$7),Battery!$C7:$N7)*HeatPumpSuccess*(1+Marginal_Losses)</f>
        <v>918.00000000000011</v>
      </c>
      <c r="W13" s="6">
        <f>SUMIF(Battery!$C$6:$N$6,MONTH(Monthly!W$7),Battery!$C7:$N7)*HeatPumpSuccess*(1+Marginal_Losses)</f>
        <v>918.00000000000011</v>
      </c>
      <c r="X13" s="6">
        <f>SUMIF(Battery!$C$6:$N$6,MONTH(Monthly!X$7),Battery!$C7:$N7)*HeatPumpSuccess*(1+Marginal_Losses)</f>
        <v>918.00000000000011</v>
      </c>
      <c r="Y13" s="6">
        <f>SUMIF(Battery!$C$6:$N$6,MONTH(Monthly!Y$7),Battery!$C7:$N7)*HeatPumpSuccess*(1+Marginal_Losses)</f>
        <v>918.00000000000011</v>
      </c>
      <c r="Z13" s="6">
        <f>SUMIF(Battery!$C$6:$N$6,MONTH(Monthly!Z$7),Battery!$C7:$N7)*HeatPumpSuccess*(1+Marginal_Losses)</f>
        <v>918.00000000000011</v>
      </c>
      <c r="AA13" s="6">
        <f>SUMIF(Battery!$C$6:$N$6,MONTH(Monthly!AA$7),Battery!$C7:$N7)*HeatPumpSuccess*(1+Marginal_Losses)</f>
        <v>918.00000000000011</v>
      </c>
      <c r="AB13" s="6">
        <f>SUMIF(Battery!$C$6:$N$6,MONTH(Monthly!AB$7),Battery!$C7:$N7)*HeatPumpSuccess*(1+Marginal_Losses)</f>
        <v>918.00000000000011</v>
      </c>
      <c r="AC13" s="6">
        <f>SUMIF(Battery!$C$6:$N$6,MONTH(Monthly!AC$7),Battery!$C7:$N7)*HeatPumpSuccess*(1+Marginal_Losses)</f>
        <v>918.00000000000011</v>
      </c>
      <c r="AD13" s="6">
        <f>SUMIF(Battery!$C$6:$N$6,MONTH(Monthly!AD$7),Battery!$C7:$N7)*HeatPumpSuccess*(1+Marginal_Losses)</f>
        <v>918.00000000000011</v>
      </c>
      <c r="AE13" s="6">
        <f>SUMIF(Battery!$C$6:$N$6,MONTH(Monthly!AE$7),Battery!$C7:$N7)*HeatPumpSuccess*(1+Marginal_Losses)</f>
        <v>918.00000000000011</v>
      </c>
      <c r="AF13" s="6">
        <f>SUMIF(Battery!$C$6:$N$6,MONTH(Monthly!AF$7),Battery!$C7:$N7)*HeatPumpSuccess*(1+Marginal_Losses)</f>
        <v>918.00000000000011</v>
      </c>
      <c r="AG13" s="6">
        <f>SUMIF(Battery!$C$6:$N$6,MONTH(Monthly!AG$7),Battery!$C7:$N7)*HeatPumpSuccess*(1+Marginal_Losses)</f>
        <v>918.00000000000011</v>
      </c>
      <c r="AH13" s="6">
        <f>SUMIF(Battery!$C$6:$N$6,MONTH(Monthly!AH$7),Battery!$C7:$N7)*HeatPumpSuccess*(1+Marginal_Losses)</f>
        <v>918.00000000000011</v>
      </c>
      <c r="AI13" s="6">
        <f>SUMIF(Battery!$C$6:$N$6,MONTH(Monthly!AI$7),Battery!$C7:$N7)*HeatPumpSuccess*(1+Marginal_Losses)</f>
        <v>918.00000000000011</v>
      </c>
      <c r="AJ13" s="6">
        <f>SUMIF(Battery!$C$6:$N$6,MONTH(Monthly!AJ$7),Battery!$C7:$N7)*HeatPumpSuccess*(1+Marginal_Losses)</f>
        <v>918.00000000000011</v>
      </c>
      <c r="AK13" s="6">
        <f>SUMIF(Battery!$C$6:$N$6,MONTH(Monthly!AK$7),Battery!$C7:$N7)*HeatPumpSuccess*(1+Marginal_Losses)</f>
        <v>918.00000000000011</v>
      </c>
      <c r="AL13" s="6">
        <f>SUMIF(Battery!$C$6:$N$6,MONTH(Monthly!AL$7),Battery!$C7:$N7)*HeatPumpSuccess*(1+Marginal_Losses)</f>
        <v>918.00000000000011</v>
      </c>
      <c r="AM13" s="6">
        <f>SUMIF(Battery!$C$6:$N$6,MONTH(Monthly!AM$7),Battery!$C7:$N7)*HeatPumpSuccess*(1+Marginal_Losses)</f>
        <v>918.00000000000011</v>
      </c>
      <c r="AN13" s="6">
        <f>SUMIF(Battery!$C$6:$N$6,MONTH(Monthly!AN$7),Battery!$C7:$N7)*HeatPumpSuccess*(1+Marginal_Losses)</f>
        <v>918.00000000000011</v>
      </c>
      <c r="AO13" s="6">
        <f>SUMIF(Battery!$C$6:$N$6,MONTH(Monthly!AO$7),Battery!$C7:$N7)*HeatPumpSuccess*(1+Marginal_Losses)</f>
        <v>918.00000000000011</v>
      </c>
      <c r="AP13" s="6">
        <f>SUMIF(Battery!$C$6:$N$6,MONTH(Monthly!AP$7),Battery!$C7:$N7)*HeatPumpSuccess*(1+Marginal_Losses)</f>
        <v>918.00000000000011</v>
      </c>
      <c r="AQ13" s="6">
        <f>SUMIF(Battery!$C$6:$N$6,MONTH(Monthly!AQ$7),Battery!$C7:$N7)*HeatPumpSuccess*(1+Marginal_Losses)</f>
        <v>918.00000000000011</v>
      </c>
      <c r="AR13" s="6">
        <f>SUMIF(Battery!$C$6:$N$6,MONTH(Monthly!AR$7),Battery!$C7:$N7)*HeatPumpSuccess*(1+Marginal_Losses)</f>
        <v>918.00000000000011</v>
      </c>
      <c r="AS13" s="6">
        <f>SUMIF(Battery!$C$6:$N$6,MONTH(Monthly!AS$7),Battery!$C7:$N7)*HeatPumpSuccess*(1+Marginal_Losses)</f>
        <v>918.00000000000011</v>
      </c>
      <c r="AT13" s="6">
        <f>SUMIF(Battery!$C$6:$N$6,MONTH(Monthly!AT$7),Battery!$C7:$N7)*HeatPumpSuccess*(1+Marginal_Losses)</f>
        <v>918.00000000000011</v>
      </c>
      <c r="AU13" s="6">
        <f>SUMIF(Battery!$C$6:$N$6,MONTH(Monthly!AU$7),Battery!$C7:$N7)*HeatPumpSuccess*(1+Marginal_Losses)</f>
        <v>918.00000000000011</v>
      </c>
      <c r="AV13" s="6">
        <f>SUMIF(Battery!$C$6:$N$6,MONTH(Monthly!AV$7),Battery!$C7:$N7)*HeatPumpSuccess*(1+Marginal_Losses)</f>
        <v>918.00000000000011</v>
      </c>
      <c r="AW13" s="6">
        <f>SUMIF(Battery!$C$6:$N$6,MONTH(Monthly!AW$7),Battery!$C7:$N7)*HeatPumpSuccess*(1+Marginal_Losses)</f>
        <v>918.00000000000011</v>
      </c>
      <c r="AX13" s="6">
        <f>SUMIF(Battery!$C$6:$N$6,MONTH(Monthly!AX$7),Battery!$C7:$N7)*HeatPumpSuccess*(1+Marginal_Losses)</f>
        <v>918.00000000000011</v>
      </c>
      <c r="AY13" s="6">
        <f>SUMIF(Battery!$C$6:$N$6,MONTH(Monthly!AY$7),Battery!$C7:$N7)*HeatPumpSuccess*(1+Marginal_Losses)</f>
        <v>918.00000000000011</v>
      </c>
      <c r="AZ13" s="6">
        <f>SUMIF(Battery!$C$6:$N$6,MONTH(Monthly!AZ$7),Battery!$C7:$N7)*HeatPumpSuccess*(1+Marginal_Losses)</f>
        <v>918.00000000000011</v>
      </c>
      <c r="BA13" s="6">
        <f>SUMIF(Battery!$C$6:$N$6,MONTH(Monthly!BA$7),Battery!$C7:$N7)*HeatPumpSuccess*(1+Marginal_Losses)</f>
        <v>918.00000000000011</v>
      </c>
      <c r="BB13" s="6">
        <f>SUMIF(Battery!$C$6:$N$6,MONTH(Monthly!BB$7),Battery!$C7:$N7)*HeatPumpSuccess*(1+Marginal_Losses)</f>
        <v>918.00000000000011</v>
      </c>
      <c r="BC13" s="6">
        <f>SUMIF(Battery!$C$6:$N$6,MONTH(Monthly!BC$7),Battery!$C7:$N7)*HeatPumpSuccess*(1+Marginal_Losses)</f>
        <v>918.00000000000011</v>
      </c>
      <c r="BD13" s="6">
        <f>SUMIF(Battery!$C$6:$N$6,MONTH(Monthly!BD$7),Battery!$C7:$N7)*HeatPumpSuccess*(1+Marginal_Losses)</f>
        <v>918.00000000000011</v>
      </c>
      <c r="BE13" s="6">
        <f>SUMIF(Battery!$C$6:$N$6,MONTH(Monthly!BE$7),Battery!$C7:$N7)*HeatPumpSuccess*(1+Marginal_Losses)</f>
        <v>918.00000000000011</v>
      </c>
      <c r="BF13" s="6">
        <f>SUMIF(Battery!$C$6:$N$6,MONTH(Monthly!BF$7),Battery!$C7:$N7)*HeatPumpSuccess*(1+Marginal_Losses)</f>
        <v>918.00000000000011</v>
      </c>
      <c r="BG13" s="6">
        <f>SUMIF(Battery!$C$6:$N$6,MONTH(Monthly!BG$7),Battery!$C7:$N7)*HeatPumpSuccess*(1+Marginal_Losses)</f>
        <v>918.00000000000011</v>
      </c>
      <c r="BH13" s="6">
        <f>SUMIF(Battery!$C$6:$N$6,MONTH(Monthly!BH$7),Battery!$C7:$N7)*HeatPumpSuccess*(1+Marginal_Losses)</f>
        <v>918.00000000000011</v>
      </c>
      <c r="BI13" s="6">
        <f>SUMIF(Battery!$C$6:$N$6,MONTH(Monthly!BI$7),Battery!$C7:$N7)*HeatPumpSuccess*(1+Marginal_Losses)</f>
        <v>918.00000000000011</v>
      </c>
      <c r="BJ13" s="6">
        <f>SUMIF(Battery!$C$6:$N$6,MONTH(Monthly!BJ$7),Battery!$C7:$N7)*HeatPumpSuccess*(1+Marginal_Losses)</f>
        <v>918.00000000000011</v>
      </c>
      <c r="BK13" s="6">
        <f>SUMIF(Battery!$C$6:$N$6,MONTH(Monthly!BK$7),Battery!$C7:$N7)*HeatPumpSuccess*(1+Marginal_Losses)</f>
        <v>918.00000000000011</v>
      </c>
      <c r="BL13" s="6">
        <f>SUMIF(Battery!$C$6:$N$6,MONTH(Monthly!BL$7),Battery!$C7:$N7)*HeatPumpSuccess*(1+Marginal_Losses)</f>
        <v>918.00000000000011</v>
      </c>
      <c r="BM13" s="6">
        <f>SUMIF(Battery!$C$6:$N$6,MONTH(Monthly!BM$7),Battery!$C7:$N7)*HeatPumpSuccess*(1+Marginal_Losses)</f>
        <v>918.00000000000011</v>
      </c>
      <c r="BN13" s="6">
        <f>SUMIF(Battery!$C$6:$N$6,MONTH(Monthly!BN$7),Battery!$C7:$N7)*HeatPumpSuccess*(1+Marginal_Losses)</f>
        <v>918.00000000000011</v>
      </c>
      <c r="BO13" s="6">
        <f>SUMIF(Battery!$C$6:$N$6,MONTH(Monthly!BO$7),Battery!$C7:$N7)*HeatPumpSuccess*(1+Marginal_Losses)</f>
        <v>918.00000000000011</v>
      </c>
      <c r="BP13" s="6">
        <f>SUMIF(Battery!$C$6:$N$6,MONTH(Monthly!BP$7),Battery!$C7:$N7)*HeatPumpSuccess*(1+Marginal_Losses)</f>
        <v>918.00000000000011</v>
      </c>
      <c r="BQ13" s="6">
        <f>SUMIF(Battery!$C$6:$N$6,MONTH(Monthly!BQ$7),Battery!$C7:$N7)*HeatPumpSuccess*(1+Marginal_Losses)</f>
        <v>918.00000000000011</v>
      </c>
      <c r="BR13" s="6">
        <f>SUMIF(Battery!$C$6:$N$6,MONTH(Monthly!BR$7),Battery!$C7:$N7)*HeatPumpSuccess*(1+Marginal_Losses)</f>
        <v>918.00000000000011</v>
      </c>
      <c r="BS13" s="6">
        <f>SUMIF(Battery!$C$6:$N$6,MONTH(Monthly!BS$7),Battery!$C7:$N7)*HeatPumpSuccess*(1+Marginal_Losses)</f>
        <v>918.00000000000011</v>
      </c>
      <c r="BT13" s="6">
        <f>SUMIF(Battery!$C$6:$N$6,MONTH(Monthly!BT$7),Battery!$C7:$N7)*HeatPumpSuccess*(1+Marginal_Losses)</f>
        <v>918.00000000000011</v>
      </c>
      <c r="BU13" s="6">
        <f>SUMIF(Battery!$C$6:$N$6,MONTH(Monthly!BU$7),Battery!$C7:$N7)*HeatPumpSuccess*(1+Marginal_Losses)</f>
        <v>918.00000000000011</v>
      </c>
      <c r="BV13" s="6">
        <f>SUMIF(Battery!$C$6:$N$6,MONTH(Monthly!BV$7),Battery!$C7:$N7)*HeatPumpSuccess*(1+Marginal_Losses)</f>
        <v>918.00000000000011</v>
      </c>
      <c r="BW13" s="6">
        <f>SUMIF(Battery!$C$6:$N$6,MONTH(Monthly!BW$7),Battery!$C7:$N7)*HeatPumpSuccess*(1+Marginal_Losses)</f>
        <v>918.00000000000011</v>
      </c>
      <c r="BX13" s="6">
        <f>SUMIF(Battery!$C$6:$N$6,MONTH(Monthly!BX$7),Battery!$C7:$N7)*HeatPumpSuccess*(1+Marginal_Losses)</f>
        <v>918.00000000000011</v>
      </c>
      <c r="BY13" s="6">
        <f>SUMIF(Battery!$C$6:$N$6,MONTH(Monthly!BY$7),Battery!$C7:$N7)*HeatPumpSuccess*(1+Marginal_Losses)</f>
        <v>918.00000000000011</v>
      </c>
      <c r="BZ13" s="6">
        <f>SUMIF(Battery!$C$6:$N$6,MONTH(Monthly!BZ$7),Battery!$C7:$N7)*HeatPumpSuccess*(1+Marginal_Losses)</f>
        <v>918.00000000000011</v>
      </c>
      <c r="CA13" s="6">
        <f>SUMIF(Battery!$C$6:$N$6,MONTH(Monthly!CA$7),Battery!$C7:$N7)*HeatPumpSuccess*(1+Marginal_Losses)</f>
        <v>918.00000000000011</v>
      </c>
      <c r="CB13" s="6">
        <f>SUMIF(Battery!$C$6:$N$6,MONTH(Monthly!CB$7),Battery!$C7:$N7)*HeatPumpSuccess*(1+Marginal_Losses)</f>
        <v>918.00000000000011</v>
      </c>
      <c r="CC13" s="6">
        <f>SUMIF(Battery!$C$6:$N$6,MONTH(Monthly!CC$7),Battery!$C7:$N7)*HeatPumpSuccess*(1+Marginal_Losses)</f>
        <v>918.00000000000011</v>
      </c>
      <c r="CD13" s="6">
        <f>SUMIF(Battery!$C$6:$N$6,MONTH(Monthly!CD$7),Battery!$C7:$N7)*HeatPumpSuccess*(1+Marginal_Losses)</f>
        <v>918.00000000000011</v>
      </c>
      <c r="CE13" s="6">
        <f>SUMIF(Battery!$C$6:$N$6,MONTH(Monthly!CE$7),Battery!$C7:$N7)*HeatPumpSuccess*(1+Marginal_Losses)</f>
        <v>918.00000000000011</v>
      </c>
      <c r="CF13" s="6">
        <f>SUMIF(Battery!$C$6:$N$6,MONTH(Monthly!CF$7),Battery!$C7:$N7)*HeatPumpSuccess*(1+Marginal_Losses)</f>
        <v>918.00000000000011</v>
      </c>
      <c r="CG13" s="6">
        <f>SUMIF(Battery!$C$6:$N$6,MONTH(Monthly!CG$7),Battery!$C7:$N7)*HeatPumpSuccess*(1+Marginal_Losses)</f>
        <v>918.00000000000011</v>
      </c>
      <c r="CH13" s="6">
        <f>SUMIF(Battery!$C$6:$N$6,MONTH(Monthly!CH$7),Battery!$C7:$N7)*HeatPumpSuccess*(1+Marginal_Losses)</f>
        <v>918.00000000000011</v>
      </c>
      <c r="CI13" s="6">
        <f>SUMIF(Battery!$C$6:$N$6,MONTH(Monthly!CI$7),Battery!$C7:$N7)*HeatPumpSuccess*(1+Marginal_Losses)</f>
        <v>918.00000000000011</v>
      </c>
      <c r="CJ13" s="6">
        <f>SUMIF(Battery!$C$6:$N$6,MONTH(Monthly!CJ$7),Battery!$C7:$N7)*HeatPumpSuccess*(1+Marginal_Losses)</f>
        <v>918.00000000000011</v>
      </c>
      <c r="CK13" s="6">
        <f>SUMIF(Battery!$C$6:$N$6,MONTH(Monthly!CK$7),Battery!$C7:$N7)*HeatPumpSuccess*(1+Marginal_Losses)</f>
        <v>918.00000000000011</v>
      </c>
      <c r="CL13" s="6">
        <f>SUMIF(Battery!$C$6:$N$6,MONTH(Monthly!CL$7),Battery!$C7:$N7)*HeatPumpSuccess*(1+Marginal_Losses)</f>
        <v>918.00000000000011</v>
      </c>
      <c r="CM13" s="6">
        <f>SUMIF(Battery!$C$6:$N$6,MONTH(Monthly!CM$7),Battery!$C7:$N7)*HeatPumpSuccess*(1+Marginal_Losses)</f>
        <v>918.00000000000011</v>
      </c>
      <c r="CN13" s="6">
        <f>SUMIF(Battery!$C$6:$N$6,MONTH(Monthly!CN$7),Battery!$C7:$N7)*HeatPumpSuccess*(1+Marginal_Losses)</f>
        <v>918.00000000000011</v>
      </c>
      <c r="CO13" s="6">
        <f>SUMIF(Battery!$C$6:$N$6,MONTH(Monthly!CO$7),Battery!$C7:$N7)*HeatPumpSuccess*(1+Marginal_Losses)</f>
        <v>918.00000000000011</v>
      </c>
      <c r="CP13" s="6">
        <f>SUMIF(Battery!$C$6:$N$6,MONTH(Monthly!CP$7),Battery!$C7:$N7)*HeatPumpSuccess*(1+Marginal_Losses)</f>
        <v>918.00000000000011</v>
      </c>
      <c r="CQ13" s="6">
        <f>SUMIF(Battery!$C$6:$N$6,MONTH(Monthly!CQ$7),Battery!$C7:$N7)*HeatPumpSuccess*(1+Marginal_Losses)</f>
        <v>918.00000000000011</v>
      </c>
      <c r="CR13" s="6">
        <f>SUMIF(Battery!$C$6:$N$6,MONTH(Monthly!CR$7),Battery!$C7:$N7)*HeatPumpSuccess*(1+Marginal_Losses)</f>
        <v>918.00000000000011</v>
      </c>
      <c r="CS13" s="6">
        <f>SUMIF(Battery!$C$6:$N$6,MONTH(Monthly!CS$7),Battery!$C7:$N7)*HeatPumpSuccess*(1+Marginal_Losses)</f>
        <v>918.00000000000011</v>
      </c>
      <c r="CT13" s="6">
        <f>SUMIF(Battery!$C$6:$N$6,MONTH(Monthly!CT$7),Battery!$C7:$N7)*HeatPumpSuccess*(1+Marginal_Losses)</f>
        <v>918.00000000000011</v>
      </c>
      <c r="CU13" s="6">
        <f>SUMIF(Battery!$C$6:$N$6,MONTH(Monthly!CU$7),Battery!$C7:$N7)*HeatPumpSuccess*(1+Marginal_Losses)</f>
        <v>918.00000000000011</v>
      </c>
      <c r="CV13" s="6">
        <f>SUMIF(Battery!$C$6:$N$6,MONTH(Monthly!CV$7),Battery!$C7:$N7)*HeatPumpSuccess*(1+Marginal_Losses)</f>
        <v>918.00000000000011</v>
      </c>
      <c r="CW13" s="6">
        <f>SUMIF(Battery!$C$6:$N$6,MONTH(Monthly!CW$7),Battery!$C7:$N7)*HeatPumpSuccess*(1+Marginal_Losses)</f>
        <v>918.00000000000011</v>
      </c>
      <c r="CX13" s="6">
        <f>SUMIF(Battery!$C$6:$N$6,MONTH(Monthly!CX$7),Battery!$C7:$N7)*HeatPumpSuccess*(1+Marginal_Losses)</f>
        <v>918.00000000000011</v>
      </c>
      <c r="CY13" s="6">
        <f>SUMIF(Battery!$C$6:$N$6,MONTH(Monthly!CY$7),Battery!$C7:$N7)*HeatPumpSuccess*(1+Marginal_Losses)</f>
        <v>918.00000000000011</v>
      </c>
      <c r="CZ13" s="6">
        <f>SUMIF(Battery!$C$6:$N$6,MONTH(Monthly!CZ$7),Battery!$C7:$N7)*HeatPumpSuccess*(1+Marginal_Losses)</f>
        <v>918.00000000000011</v>
      </c>
      <c r="DA13" s="6">
        <f>SUMIF(Battery!$C$6:$N$6,MONTH(Monthly!DA$7),Battery!$C7:$N7)*HeatPumpSuccess*(1+Marginal_Losses)</f>
        <v>918.00000000000011</v>
      </c>
      <c r="DB13" s="6">
        <f>SUMIF(Battery!$C$6:$N$6,MONTH(Monthly!DB$7),Battery!$C7:$N7)*HeatPumpSuccess*(1+Marginal_Losses)</f>
        <v>918.00000000000011</v>
      </c>
      <c r="DC13" s="6">
        <f>SUMIF(Battery!$C$6:$N$6,MONTH(Monthly!DC$7),Battery!$C7:$N7)*HeatPumpSuccess*(1+Marginal_Losses)</f>
        <v>918.00000000000011</v>
      </c>
      <c r="DD13" s="6">
        <f>SUMIF(Battery!$C$6:$N$6,MONTH(Monthly!DD$7),Battery!$C7:$N7)*HeatPumpSuccess*(1+Marginal_Losses)</f>
        <v>918.00000000000011</v>
      </c>
      <c r="DE13" s="6">
        <f>SUMIF(Battery!$C$6:$N$6,MONTH(Monthly!DE$7),Battery!$C7:$N7)*HeatPumpSuccess*(1+Marginal_Losses)</f>
        <v>918.00000000000011</v>
      </c>
      <c r="DF13" s="6">
        <f>SUMIF(Battery!$C$6:$N$6,MONTH(Monthly!DF$7),Battery!$C7:$N7)*HeatPumpSuccess*(1+Marginal_Losses)</f>
        <v>918.00000000000011</v>
      </c>
      <c r="DG13" s="6">
        <f>SUMIF(Battery!$C$6:$N$6,MONTH(Monthly!DG$7),Battery!$C7:$N7)*HeatPumpSuccess*(1+Marginal_Losses)</f>
        <v>918.00000000000011</v>
      </c>
      <c r="DH13" s="6">
        <f>SUMIF(Battery!$C$6:$N$6,MONTH(Monthly!DH$7),Battery!$C7:$N7)*HeatPumpSuccess*(1+Marginal_Losses)</f>
        <v>918.00000000000011</v>
      </c>
      <c r="DI13" s="6">
        <f>SUMIF(Battery!$C$6:$N$6,MONTH(Monthly!DI$7),Battery!$C7:$N7)*HeatPumpSuccess*(1+Marginal_Losses)</f>
        <v>918.00000000000011</v>
      </c>
      <c r="DJ13" s="6">
        <f>SUMIF(Battery!$C$6:$N$6,MONTH(Monthly!DJ$7),Battery!$C7:$N7)*HeatPumpSuccess*(1+Marginal_Losses)</f>
        <v>918.00000000000011</v>
      </c>
      <c r="DK13" s="6">
        <f>SUMIF(Battery!$C$6:$N$6,MONTH(Monthly!DK$7),Battery!$C7:$N7)*HeatPumpSuccess*(1+Marginal_Losses)</f>
        <v>918.00000000000011</v>
      </c>
      <c r="DL13" s="6">
        <f>SUMIF(Battery!$C$6:$N$6,MONTH(Monthly!DL$7),Battery!$C7:$N7)*HeatPumpSuccess*(1+Marginal_Losses)</f>
        <v>918.00000000000011</v>
      </c>
      <c r="DM13" s="6">
        <f>SUMIF(Battery!$C$6:$N$6,MONTH(Monthly!DM$7),Battery!$C7:$N7)*HeatPumpSuccess*(1+Marginal_Losses)</f>
        <v>918.00000000000011</v>
      </c>
      <c r="DN13" s="6">
        <f>SUMIF(Battery!$C$6:$N$6,MONTH(Monthly!DN$7),Battery!$C7:$N7)*HeatPumpSuccess*(1+Marginal_Losses)</f>
        <v>918.00000000000011</v>
      </c>
      <c r="DO13" s="6">
        <f>SUMIF(Battery!$C$6:$N$6,MONTH(Monthly!DO$7),Battery!$C7:$N7)*HeatPumpSuccess*(1+Marginal_Losses)</f>
        <v>918.00000000000011</v>
      </c>
      <c r="DP13" s="6">
        <f>SUMIF(Battery!$C$6:$N$6,MONTH(Monthly!DP$7),Battery!$C7:$N7)*HeatPumpSuccess*(1+Marginal_Losses)</f>
        <v>918.00000000000011</v>
      </c>
      <c r="DQ13" s="6">
        <f>SUMIF(Battery!$C$6:$N$6,MONTH(Monthly!DQ$7),Battery!$C7:$N7)*HeatPumpSuccess*(1+Marginal_Losses)</f>
        <v>918.00000000000011</v>
      </c>
      <c r="DR13" s="6">
        <f>SUMIF(Battery!$C$6:$N$6,MONTH(Monthly!DR$7),Battery!$C7:$N7)*HeatPumpSuccess*(1+Marginal_Losses)</f>
        <v>918.00000000000011</v>
      </c>
      <c r="DS13" s="6">
        <f>SUMIF(Battery!$C$6:$N$6,MONTH(Monthly!DS$7),Battery!$C7:$N7)*HeatPumpSuccess*(1+Marginal_Losses)</f>
        <v>918.00000000000011</v>
      </c>
      <c r="DT13" s="6">
        <f>SUMIF(Battery!$C$6:$N$6,MONTH(Monthly!DT$7),Battery!$C7:$N7)*HeatPumpSuccess*(1+Marginal_Losses)</f>
        <v>918.00000000000011</v>
      </c>
      <c r="DU13" s="6">
        <f>SUMIF(Battery!$C$6:$N$6,MONTH(Monthly!DU$7),Battery!$C7:$N7)*HeatPumpSuccess*(1+Marginal_Losses)</f>
        <v>918.00000000000011</v>
      </c>
      <c r="DV13" s="6">
        <f>SUMIF(Battery!$C$6:$N$6,MONTH(Monthly!DV$7),Battery!$C7:$N7)*HeatPumpSuccess*(1+Marginal_Losses)</f>
        <v>918.00000000000011</v>
      </c>
      <c r="DW13" s="6">
        <f>SUMIF(Battery!$C$6:$N$6,MONTH(Monthly!DW$7),Battery!$C7:$N7)*HeatPumpSuccess*(1+Marginal_Losses)</f>
        <v>918.00000000000011</v>
      </c>
      <c r="DX13" s="6">
        <f>SUMIF(Battery!$C$6:$N$6,MONTH(Monthly!DX$7),Battery!$C7:$N7)*HeatPumpSuccess*(1+Marginal_Losses)</f>
        <v>918.00000000000011</v>
      </c>
      <c r="DY13" s="6">
        <f>SUMIF(Battery!$C$6:$N$6,MONTH(Monthly!DY$7),Battery!$C7:$N7)*HeatPumpSuccess*(1+Marginal_Losses)</f>
        <v>918.00000000000011</v>
      </c>
      <c r="DZ13" s="6">
        <f>SUMIF(Battery!$C$6:$N$6,MONTH(Monthly!DZ$7),Battery!$C7:$N7)*HeatPumpSuccess*(1+Marginal_Losses)</f>
        <v>918.00000000000011</v>
      </c>
      <c r="EA13" s="6">
        <f>SUMIF(Battery!$C$6:$N$6,MONTH(Monthly!EA$7),Battery!$C7:$N7)*HeatPumpSuccess*(1+Marginal_Losses)</f>
        <v>918.00000000000011</v>
      </c>
      <c r="EB13" s="6">
        <f>SUMIF(Battery!$C$6:$N$6,MONTH(Monthly!EB$7),Battery!$C7:$N7)*HeatPumpSuccess*(1+Marginal_Losses)</f>
        <v>918.00000000000011</v>
      </c>
      <c r="EC13" s="6">
        <f>SUMIF(Battery!$C$6:$N$6,MONTH(Monthly!EC$7),Battery!$C7:$N7)*HeatPumpSuccess*(1+Marginal_Losses)</f>
        <v>918.00000000000011</v>
      </c>
      <c r="ED13" s="6">
        <f>SUMIF(Battery!$C$6:$N$6,MONTH(Monthly!ED$7),Battery!$C7:$N7)*HeatPumpSuccess*(1+Marginal_Losses)</f>
        <v>918.00000000000011</v>
      </c>
      <c r="EE13" s="6">
        <f>SUMIF(Battery!$C$6:$N$6,MONTH(Monthly!EE$7),Battery!$C7:$N7)*HeatPumpSuccess*(1+Marginal_Losses)</f>
        <v>918.00000000000011</v>
      </c>
      <c r="EF13" s="6">
        <f>SUMIF(Battery!$C$6:$N$6,MONTH(Monthly!EF$7),Battery!$C7:$N7)*HeatPumpSuccess*(1+Marginal_Losses)</f>
        <v>918.00000000000011</v>
      </c>
      <c r="EG13" s="6">
        <f>SUMIF(Battery!$C$6:$N$6,MONTH(Monthly!EG$7),Battery!$C7:$N7)*HeatPumpSuccess*(1+Marginal_Losses)</f>
        <v>918.00000000000011</v>
      </c>
      <c r="EH13" s="6">
        <f>SUMIF(Battery!$C$6:$N$6,MONTH(Monthly!EH$7),Battery!$C7:$N7)*HeatPumpSuccess*(1+Marginal_Losses)</f>
        <v>918.00000000000011</v>
      </c>
      <c r="EI13" s="6">
        <f>SUMIF(Battery!$C$6:$N$6,MONTH(Monthly!EI$7),Battery!$C7:$N7)*HeatPumpSuccess*(1+Marginal_Losses)</f>
        <v>918.00000000000011</v>
      </c>
      <c r="EJ13" s="6">
        <f>SUMIF(Battery!$C$6:$N$6,MONTH(Monthly!EJ$7),Battery!$C7:$N7)*HeatPumpSuccess*(1+Marginal_Losses)</f>
        <v>918.00000000000011</v>
      </c>
      <c r="EK13" s="6">
        <f>SUMIF(Battery!$C$6:$N$6,MONTH(Monthly!EK$7),Battery!$C7:$N7)*HeatPumpSuccess*(1+Marginal_Losses)</f>
        <v>918.00000000000011</v>
      </c>
      <c r="EL13" s="6">
        <f>SUMIF(Battery!$C$6:$N$6,MONTH(Monthly!EL$7),Battery!$C7:$N7)*HeatPumpSuccess*(1+Marginal_Losses)</f>
        <v>918.00000000000011</v>
      </c>
      <c r="EM13" s="6">
        <f>SUMIF(Battery!$C$6:$N$6,MONTH(Monthly!EM$7),Battery!$C7:$N7)*HeatPumpSuccess*(1+Marginal_Losses)</f>
        <v>918.00000000000011</v>
      </c>
      <c r="EN13" s="6">
        <f>SUMIF(Battery!$C$6:$N$6,MONTH(Monthly!EN$7),Battery!$C7:$N7)*HeatPumpSuccess*(1+Marginal_Losses)</f>
        <v>918.00000000000011</v>
      </c>
      <c r="EO13" s="6">
        <f>SUMIF(Battery!$C$6:$N$6,MONTH(Monthly!EO$7),Battery!$C7:$N7)*HeatPumpSuccess*(1+Marginal_Losses)</f>
        <v>918.00000000000011</v>
      </c>
      <c r="EP13" s="6">
        <f>SUMIF(Battery!$C$6:$N$6,MONTH(Monthly!EP$7),Battery!$C7:$N7)*HeatPumpSuccess*(1+Marginal_Losses)</f>
        <v>918.00000000000011</v>
      </c>
      <c r="EQ13" s="6">
        <f>SUMIF(Battery!$C$6:$N$6,MONTH(Monthly!EQ$7),Battery!$C7:$N7)*HeatPumpSuccess*(1+Marginal_Losses)</f>
        <v>918.00000000000011</v>
      </c>
      <c r="ER13" s="6">
        <f>SUMIF(Battery!$C$6:$N$6,MONTH(Monthly!ER$7),Battery!$C7:$N7)*HeatPumpSuccess*(1+Marginal_Losses)</f>
        <v>918.00000000000011</v>
      </c>
      <c r="ES13" s="6">
        <f>SUMIF(Battery!$C$6:$N$6,MONTH(Monthly!ES$7),Battery!$C7:$N7)*HeatPumpSuccess*(1+Marginal_Losses)</f>
        <v>918.00000000000011</v>
      </c>
      <c r="ET13" s="6">
        <f>SUMIF(Battery!$C$6:$N$6,MONTH(Monthly!ET$7),Battery!$C7:$N7)*HeatPumpSuccess*(1+Marginal_Losses)</f>
        <v>918.00000000000011</v>
      </c>
      <c r="EU13" s="6">
        <f>SUMIF(Battery!$C$6:$N$6,MONTH(Monthly!EU$7),Battery!$C7:$N7)*HeatPumpSuccess*(1+Marginal_Losses)</f>
        <v>918.00000000000011</v>
      </c>
      <c r="EV13" s="6">
        <f>SUMIF(Battery!$C$6:$N$6,MONTH(Monthly!EV$7),Battery!$C7:$N7)*HeatPumpSuccess*(1+Marginal_Losses)</f>
        <v>918.00000000000011</v>
      </c>
      <c r="EW13" s="6">
        <f>SUMIF(Battery!$C$6:$N$6,MONTH(Monthly!EW$7),Battery!$C7:$N7)*HeatPumpSuccess*(1+Marginal_Losses)</f>
        <v>918.00000000000011</v>
      </c>
      <c r="EX13" s="6">
        <f>SUMIF(Battery!$C$6:$N$6,MONTH(Monthly!EX$7),Battery!$C7:$N7)*HeatPumpSuccess*(1+Marginal_Losses)</f>
        <v>918.00000000000011</v>
      </c>
      <c r="EY13" s="6">
        <f>SUMIF(Battery!$C$6:$N$6,MONTH(Monthly!EY$7),Battery!$C7:$N7)*HeatPumpSuccess*(1+Marginal_Losses)</f>
        <v>918.00000000000011</v>
      </c>
      <c r="EZ13" s="6">
        <f>SUMIF(Battery!$C$6:$N$6,MONTH(Monthly!EZ$7),Battery!$C7:$N7)*HeatPumpSuccess*(1+Marginal_Losses)</f>
        <v>918.00000000000011</v>
      </c>
      <c r="FA13" s="6">
        <f>SUMIF(Battery!$C$6:$N$6,MONTH(Monthly!FA$7),Battery!$C7:$N7)*HeatPumpSuccess*(1+Marginal_Losses)</f>
        <v>918.00000000000011</v>
      </c>
      <c r="FB13" s="6">
        <f>SUMIF(Battery!$C$6:$N$6,MONTH(Monthly!FB$7),Battery!$C7:$N7)*HeatPumpSuccess*(1+Marginal_Losses)</f>
        <v>918.00000000000011</v>
      </c>
      <c r="FC13" s="6">
        <f>SUMIF(Battery!$C$6:$N$6,MONTH(Monthly!FC$7),Battery!$C7:$N7)*HeatPumpSuccess*(1+Marginal_Losses)</f>
        <v>918.00000000000011</v>
      </c>
      <c r="FD13" s="6">
        <f>SUMIF(Battery!$C$6:$N$6,MONTH(Monthly!FD$7),Battery!$C7:$N7)*HeatPumpSuccess*(1+Marginal_Losses)</f>
        <v>918.00000000000011</v>
      </c>
      <c r="FE13" s="6">
        <f>SUMIF(Battery!$C$6:$N$6,MONTH(Monthly!FE$7),Battery!$C7:$N7)*HeatPumpSuccess*(1+Marginal_Losses)</f>
        <v>918.00000000000011</v>
      </c>
      <c r="FF13" s="6">
        <f>SUMIF(Battery!$C$6:$N$6,MONTH(Monthly!FF$7),Battery!$C7:$N7)*HeatPumpSuccess*(1+Marginal_Losses)</f>
        <v>918.00000000000011</v>
      </c>
      <c r="FG13" s="6">
        <f>SUMIF(Battery!$C$6:$N$6,MONTH(Monthly!FG$7),Battery!$C7:$N7)*HeatPumpSuccess*(1+Marginal_Losses)</f>
        <v>918.00000000000011</v>
      </c>
      <c r="FH13" s="6">
        <f>SUMIF(Battery!$C$6:$N$6,MONTH(Monthly!FH$7),Battery!$C7:$N7)*HeatPumpSuccess*(1+Marginal_Losses)</f>
        <v>918.00000000000011</v>
      </c>
      <c r="FI13" s="6">
        <f>SUMIF(Battery!$C$6:$N$6,MONTH(Monthly!FI$7),Battery!$C7:$N7)*HeatPumpSuccess*(1+Marginal_Losses)</f>
        <v>918.00000000000011</v>
      </c>
      <c r="FJ13" s="6">
        <f>SUMIF(Battery!$C$6:$N$6,MONTH(Monthly!FJ$7),Battery!$C7:$N7)*HeatPumpSuccess*(1+Marginal_Losses)</f>
        <v>918.00000000000011</v>
      </c>
      <c r="FK13" s="6">
        <f>SUMIF(Battery!$C$6:$N$6,MONTH(Monthly!FK$7),Battery!$C7:$N7)*HeatPumpSuccess*(1+Marginal_Losses)</f>
        <v>918.00000000000011</v>
      </c>
      <c r="FL13" s="6">
        <f>SUMIF(Battery!$C$6:$N$6,MONTH(Monthly!FL$7),Battery!$C7:$N7)*HeatPumpSuccess*(1+Marginal_Losses)</f>
        <v>918.00000000000011</v>
      </c>
      <c r="FM13" s="6">
        <f>SUMIF(Battery!$C$6:$N$6,MONTH(Monthly!FM$7),Battery!$C7:$N7)*HeatPumpSuccess*(1+Marginal_Losses)</f>
        <v>918.00000000000011</v>
      </c>
      <c r="FN13" s="6">
        <f>SUMIF(Battery!$C$6:$N$6,MONTH(Monthly!FN$7),Battery!$C7:$N7)*HeatPumpSuccess*(1+Marginal_Losses)</f>
        <v>918.00000000000011</v>
      </c>
      <c r="FO13" s="6">
        <f>SUMIF(Battery!$C$6:$N$6,MONTH(Monthly!FO$7),Battery!$C7:$N7)*HeatPumpSuccess*(1+Marginal_Losses)</f>
        <v>918.00000000000011</v>
      </c>
      <c r="FP13" s="6">
        <f>SUMIF(Battery!$C$6:$N$6,MONTH(Monthly!FP$7),Battery!$C7:$N7)*HeatPumpSuccess*(1+Marginal_Losses)</f>
        <v>918.00000000000011</v>
      </c>
      <c r="FQ13" s="6">
        <f>SUMIF(Battery!$C$6:$N$6,MONTH(Monthly!FQ$7),Battery!$C7:$N7)*HeatPumpSuccess*(1+Marginal_Losses)</f>
        <v>918.00000000000011</v>
      </c>
      <c r="FR13" s="6">
        <f>SUMIF(Battery!$C$6:$N$6,MONTH(Monthly!FR$7),Battery!$C7:$N7)*HeatPumpSuccess*(1+Marginal_Losses)</f>
        <v>918.00000000000011</v>
      </c>
      <c r="FS13" s="6">
        <f>SUMIF(Battery!$C$6:$N$6,MONTH(Monthly!FS$7),Battery!$C7:$N7)*HeatPumpSuccess*(1+Marginal_Losses)</f>
        <v>918.00000000000011</v>
      </c>
      <c r="FT13" s="6">
        <f>SUMIF(Battery!$C$6:$N$6,MONTH(Monthly!FT$7),Battery!$C7:$N7)*HeatPumpSuccess*(1+Marginal_Losses)</f>
        <v>918.00000000000011</v>
      </c>
      <c r="FU13" s="6">
        <f>SUMIF(Battery!$C$6:$N$6,MONTH(Monthly!FU$7),Battery!$C7:$N7)*HeatPumpSuccess*(1+Marginal_Losses)</f>
        <v>918.00000000000011</v>
      </c>
      <c r="FV13" s="6">
        <f>SUMIF(Battery!$C$6:$N$6,MONTH(Monthly!FV$7),Battery!$C7:$N7)*HeatPumpSuccess*(1+Marginal_Losses)</f>
        <v>918.00000000000011</v>
      </c>
      <c r="FW13" s="6">
        <f>SUMIF(Battery!$C$6:$N$6,MONTH(Monthly!FW$7),Battery!$C7:$N7)*HeatPumpSuccess*(1+Marginal_Losses)</f>
        <v>918.00000000000011</v>
      </c>
      <c r="FX13" s="6">
        <f>SUMIF(Battery!$C$6:$N$6,MONTH(Monthly!FX$7),Battery!$C7:$N7)*HeatPumpSuccess*(1+Marginal_Losses)</f>
        <v>918.00000000000011</v>
      </c>
      <c r="FY13" s="6">
        <f>SUMIF(Battery!$C$6:$N$6,MONTH(Monthly!FY$7),Battery!$C7:$N7)*HeatPumpSuccess*(1+Marginal_Losses)</f>
        <v>918.00000000000011</v>
      </c>
      <c r="FZ13" s="6">
        <f>SUMIF(Battery!$C$6:$N$6,MONTH(Monthly!FZ$7),Battery!$C7:$N7)*HeatPumpSuccess*(1+Marginal_Losses)</f>
        <v>918.00000000000011</v>
      </c>
    </row>
    <row r="14" spans="1:189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9" x14ac:dyDescent="0.2">
      <c r="A15" s="3" t="s">
        <v>29</v>
      </c>
    </row>
    <row r="16" spans="1:189" x14ac:dyDescent="0.2">
      <c r="A16" t="s">
        <v>36</v>
      </c>
      <c r="C16" s="6">
        <f>SUMIF(Battery!$C$6:$N$6,MONTH(Monthly!C$7),Battery!$C7:$N7)*HeatPumpCap*(1+Marginal_Losses)</f>
        <v>918.00000000000011</v>
      </c>
      <c r="D16" s="6">
        <f>SUMIF(Battery!$C$6:$N$6,MONTH(Monthly!D$7),Battery!$C7:$N7)*HeatPumpCap*(1+Marginal_Losses)</f>
        <v>918.00000000000011</v>
      </c>
      <c r="E16" s="6">
        <f>SUMIF(Battery!$C$6:$N$6,MONTH(Monthly!E$7),Battery!$C7:$N7)*HeatPumpCap*(1+Marginal_Losses)</f>
        <v>918.00000000000011</v>
      </c>
      <c r="F16" s="6">
        <f>SUMIF(Battery!$C$6:$N$6,MONTH(Monthly!F$7),Battery!$C7:$N7)*HeatPumpCap*(1+Marginal_Losses)</f>
        <v>918.00000000000011</v>
      </c>
      <c r="G16" s="6">
        <f>SUMIF(Battery!$C$6:$N$6,MONTH(Monthly!G$7),Battery!$C7:$N7)*HeatPumpCap*(1+Marginal_Losses)</f>
        <v>918.00000000000011</v>
      </c>
      <c r="H16" s="6">
        <f>SUMIF(Battery!$C$6:$N$6,MONTH(Monthly!H$7),Battery!$C7:$N7)*HeatPumpCap*(1+Marginal_Losses)</f>
        <v>918.00000000000011</v>
      </c>
      <c r="I16" s="6">
        <f>SUMIF(Battery!$C$6:$N$6,MONTH(Monthly!I$7),Battery!$C7:$N7)*HeatPumpCap*(1+Marginal_Losses)</f>
        <v>918.00000000000011</v>
      </c>
      <c r="J16" s="6">
        <f>SUMIF(Battery!$C$6:$N$6,MONTH(Monthly!J$7),Battery!$C7:$N7)*HeatPumpCap*(1+Marginal_Losses)</f>
        <v>918.00000000000011</v>
      </c>
      <c r="K16" s="6">
        <f>SUMIF(Battery!$C$6:$N$6,MONTH(Monthly!K$7),Battery!$C7:$N7)*HeatPumpCap*(1+Marginal_Losses)</f>
        <v>918.00000000000011</v>
      </c>
      <c r="L16" s="6">
        <f>SUMIF(Battery!$C$6:$N$6,MONTH(Monthly!L$7),Battery!$C7:$N7)*HeatPumpCap*(1+Marginal_Losses)</f>
        <v>918.00000000000011</v>
      </c>
      <c r="M16" s="6">
        <f>SUMIF(Battery!$C$6:$N$6,MONTH(Monthly!M$7),Battery!$C7:$N7)*HeatPumpCap*(1+Marginal_Losses)</f>
        <v>918.00000000000011</v>
      </c>
      <c r="N16" s="6">
        <f>SUMIF(Battery!$C$6:$N$6,MONTH(Monthly!N$7),Battery!$C7:$N7)*HeatPumpCap*(1+Marginal_Losses)</f>
        <v>918.00000000000011</v>
      </c>
      <c r="O16" s="6">
        <f>SUMIF(Battery!$C$6:$N$6,MONTH(Monthly!O$7),Battery!$C7:$N7)*HeatPumpCap*(1+Marginal_Losses)</f>
        <v>918.00000000000011</v>
      </c>
      <c r="P16" s="6">
        <f>SUMIF(Battery!$C$6:$N$6,MONTH(Monthly!P$7),Battery!$C7:$N7)*HeatPumpCap*(1+Marginal_Losses)</f>
        <v>918.00000000000011</v>
      </c>
      <c r="Q16" s="6">
        <f>SUMIF(Battery!$C$6:$N$6,MONTH(Monthly!Q$7),Battery!$C7:$N7)*HeatPumpCap*(1+Marginal_Losses)</f>
        <v>918.00000000000011</v>
      </c>
      <c r="R16" s="6">
        <f>SUMIF(Battery!$C$6:$N$6,MONTH(Monthly!R$7),Battery!$C7:$N7)*HeatPumpCap*(1+Marginal_Losses)</f>
        <v>918.00000000000011</v>
      </c>
      <c r="S16" s="6">
        <f>SUMIF(Battery!$C$6:$N$6,MONTH(Monthly!S$7),Battery!$C7:$N7)*HeatPumpCap*(1+Marginal_Losses)</f>
        <v>918.00000000000011</v>
      </c>
      <c r="T16" s="6">
        <f>SUMIF(Battery!$C$6:$N$6,MONTH(Monthly!T$7),Battery!$C7:$N7)*HeatPumpCap*(1+Marginal_Losses)</f>
        <v>918.00000000000011</v>
      </c>
      <c r="U16" s="6">
        <f>SUMIF(Battery!$C$6:$N$6,MONTH(Monthly!U$7),Battery!$C7:$N7)*HeatPumpCap*(1+Marginal_Losses)</f>
        <v>918.00000000000011</v>
      </c>
      <c r="V16" s="6">
        <f>SUMIF(Battery!$C$6:$N$6,MONTH(Monthly!V$7),Battery!$C7:$N7)*HeatPumpCap*(1+Marginal_Losses)</f>
        <v>918.00000000000011</v>
      </c>
      <c r="W16" s="6">
        <f>SUMIF(Battery!$C$6:$N$6,MONTH(Monthly!W$7),Battery!$C7:$N7)*HeatPumpCap*(1+Marginal_Losses)</f>
        <v>918.00000000000011</v>
      </c>
      <c r="X16" s="6">
        <f>SUMIF(Battery!$C$6:$N$6,MONTH(Monthly!X$7),Battery!$C7:$N7)*HeatPumpCap*(1+Marginal_Losses)</f>
        <v>918.00000000000011</v>
      </c>
      <c r="Y16" s="6">
        <f>SUMIF(Battery!$C$6:$N$6,MONTH(Monthly!Y$7),Battery!$C7:$N7)*HeatPumpCap*(1+Marginal_Losses)</f>
        <v>918.00000000000011</v>
      </c>
      <c r="Z16" s="6">
        <f>SUMIF(Battery!$C$6:$N$6,MONTH(Monthly!Z$7),Battery!$C7:$N7)*HeatPumpCap*(1+Marginal_Losses)</f>
        <v>918.00000000000011</v>
      </c>
      <c r="AA16" s="6">
        <f>SUMIF(Battery!$C$6:$N$6,MONTH(Monthly!AA$7),Battery!$C7:$N7)*HeatPumpCap*(1+Marginal_Losses)</f>
        <v>918.00000000000011</v>
      </c>
      <c r="AB16" s="6">
        <f>SUMIF(Battery!$C$6:$N$6,MONTH(Monthly!AB$7),Battery!$C7:$N7)*HeatPumpCap*(1+Marginal_Losses)</f>
        <v>918.00000000000011</v>
      </c>
      <c r="AC16" s="6">
        <f>SUMIF(Battery!$C$6:$N$6,MONTH(Monthly!AC$7),Battery!$C7:$N7)*HeatPumpCap*(1+Marginal_Losses)</f>
        <v>918.00000000000011</v>
      </c>
      <c r="AD16" s="6">
        <f>SUMIF(Battery!$C$6:$N$6,MONTH(Monthly!AD$7),Battery!$C7:$N7)*HeatPumpCap*(1+Marginal_Losses)</f>
        <v>918.00000000000011</v>
      </c>
      <c r="AE16" s="6">
        <f>SUMIF(Battery!$C$6:$N$6,MONTH(Monthly!AE$7),Battery!$C7:$N7)*HeatPumpCap*(1+Marginal_Losses)</f>
        <v>918.00000000000011</v>
      </c>
      <c r="AF16" s="6">
        <f>SUMIF(Battery!$C$6:$N$6,MONTH(Monthly!AF$7),Battery!$C7:$N7)*HeatPumpCap*(1+Marginal_Losses)</f>
        <v>918.00000000000011</v>
      </c>
      <c r="AG16" s="6">
        <f>SUMIF(Battery!$C$6:$N$6,MONTH(Monthly!AG$7),Battery!$C7:$N7)*HeatPumpCap*(1+Marginal_Losses)</f>
        <v>918.00000000000011</v>
      </c>
      <c r="AH16" s="6">
        <f>SUMIF(Battery!$C$6:$N$6,MONTH(Monthly!AH$7),Battery!$C7:$N7)*HeatPumpCap*(1+Marginal_Losses)</f>
        <v>918.00000000000011</v>
      </c>
      <c r="AI16" s="6">
        <f>SUMIF(Battery!$C$6:$N$6,MONTH(Monthly!AI$7),Battery!$C7:$N7)*HeatPumpCap*(1+Marginal_Losses)</f>
        <v>918.00000000000011</v>
      </c>
      <c r="AJ16" s="6">
        <f>SUMIF(Battery!$C$6:$N$6,MONTH(Monthly!AJ$7),Battery!$C7:$N7)*HeatPumpCap*(1+Marginal_Losses)</f>
        <v>918.00000000000011</v>
      </c>
      <c r="AK16" s="6">
        <f>SUMIF(Battery!$C$6:$N$6,MONTH(Monthly!AK$7),Battery!$C7:$N7)*HeatPumpCap*(1+Marginal_Losses)</f>
        <v>918.00000000000011</v>
      </c>
      <c r="AL16" s="6">
        <f>SUMIF(Battery!$C$6:$N$6,MONTH(Monthly!AL$7),Battery!$C7:$N7)*HeatPumpCap*(1+Marginal_Losses)</f>
        <v>918.00000000000011</v>
      </c>
      <c r="AM16" s="6">
        <f>SUMIF(Battery!$C$6:$N$6,MONTH(Monthly!AM$7),Battery!$C7:$N7)*HeatPumpCap*(1+Marginal_Losses)</f>
        <v>918.00000000000011</v>
      </c>
      <c r="AN16" s="6">
        <f>SUMIF(Battery!$C$6:$N$6,MONTH(Monthly!AN$7),Battery!$C7:$N7)*HeatPumpCap*(1+Marginal_Losses)</f>
        <v>918.00000000000011</v>
      </c>
      <c r="AO16" s="6">
        <f>SUMIF(Battery!$C$6:$N$6,MONTH(Monthly!AO$7),Battery!$C7:$N7)*HeatPumpCap*(1+Marginal_Losses)</f>
        <v>918.00000000000011</v>
      </c>
      <c r="AP16" s="6">
        <f>SUMIF(Battery!$C$6:$N$6,MONTH(Monthly!AP$7),Battery!$C7:$N7)*HeatPumpCap*(1+Marginal_Losses)</f>
        <v>918.00000000000011</v>
      </c>
      <c r="AQ16" s="6">
        <f>SUMIF(Battery!$C$6:$N$6,MONTH(Monthly!AQ$7),Battery!$C7:$N7)*HeatPumpCap*(1+Marginal_Losses)</f>
        <v>918.00000000000011</v>
      </c>
      <c r="AR16" s="6">
        <f>SUMIF(Battery!$C$6:$N$6,MONTH(Monthly!AR$7),Battery!$C7:$N7)*HeatPumpCap*(1+Marginal_Losses)</f>
        <v>918.00000000000011</v>
      </c>
      <c r="AS16" s="6">
        <f>SUMIF(Battery!$C$6:$N$6,MONTH(Monthly!AS$7),Battery!$C7:$N7)*HeatPumpCap*(1+Marginal_Losses)</f>
        <v>918.00000000000011</v>
      </c>
      <c r="AT16" s="6">
        <f>SUMIF(Battery!$C$6:$N$6,MONTH(Monthly!AT$7),Battery!$C7:$N7)*HeatPumpCap*(1+Marginal_Losses)</f>
        <v>918.00000000000011</v>
      </c>
      <c r="AU16" s="6">
        <f>SUMIF(Battery!$C$6:$N$6,MONTH(Monthly!AU$7),Battery!$C7:$N7)*HeatPumpCap*(1+Marginal_Losses)</f>
        <v>918.00000000000011</v>
      </c>
      <c r="AV16" s="6">
        <f>SUMIF(Battery!$C$6:$N$6,MONTH(Monthly!AV$7),Battery!$C7:$N7)*HeatPumpCap*(1+Marginal_Losses)</f>
        <v>918.00000000000011</v>
      </c>
      <c r="AW16" s="6">
        <f>SUMIF(Battery!$C$6:$N$6,MONTH(Monthly!AW$7),Battery!$C7:$N7)*HeatPumpCap*(1+Marginal_Losses)</f>
        <v>918.00000000000011</v>
      </c>
      <c r="AX16" s="6">
        <f>SUMIF(Battery!$C$6:$N$6,MONTH(Monthly!AX$7),Battery!$C7:$N7)*HeatPumpCap*(1+Marginal_Losses)</f>
        <v>918.00000000000011</v>
      </c>
      <c r="AY16" s="6">
        <f>SUMIF(Battery!$C$6:$N$6,MONTH(Monthly!AY$7),Battery!$C7:$N7)*HeatPumpCap*(1+Marginal_Losses)</f>
        <v>918.00000000000011</v>
      </c>
      <c r="AZ16" s="6">
        <f>SUMIF(Battery!$C$6:$N$6,MONTH(Monthly!AZ$7),Battery!$C7:$N7)*HeatPumpCap*(1+Marginal_Losses)</f>
        <v>918.00000000000011</v>
      </c>
      <c r="BA16" s="6">
        <f>SUMIF(Battery!$C$6:$N$6,MONTH(Monthly!BA$7),Battery!$C7:$N7)*HeatPumpCap*(1+Marginal_Losses)</f>
        <v>918.00000000000011</v>
      </c>
      <c r="BB16" s="6">
        <f>SUMIF(Battery!$C$6:$N$6,MONTH(Monthly!BB$7),Battery!$C7:$N7)*HeatPumpCap*(1+Marginal_Losses)</f>
        <v>918.00000000000011</v>
      </c>
      <c r="BC16" s="6">
        <f>SUMIF(Battery!$C$6:$N$6,MONTH(Monthly!BC$7),Battery!$C7:$N7)*HeatPumpCap*(1+Marginal_Losses)</f>
        <v>918.00000000000011</v>
      </c>
      <c r="BD16" s="6">
        <f>SUMIF(Battery!$C$6:$N$6,MONTH(Monthly!BD$7),Battery!$C7:$N7)*HeatPumpCap*(1+Marginal_Losses)</f>
        <v>918.00000000000011</v>
      </c>
      <c r="BE16" s="6">
        <f>SUMIF(Battery!$C$6:$N$6,MONTH(Monthly!BE$7),Battery!$C7:$N7)*HeatPumpCap*(1+Marginal_Losses)</f>
        <v>918.00000000000011</v>
      </c>
      <c r="BF16" s="6">
        <f>SUMIF(Battery!$C$6:$N$6,MONTH(Monthly!BF$7),Battery!$C7:$N7)*HeatPumpCap*(1+Marginal_Losses)</f>
        <v>918.00000000000011</v>
      </c>
      <c r="BG16" s="6">
        <f>SUMIF(Battery!$C$6:$N$6,MONTH(Monthly!BG$7),Battery!$C7:$N7)*HeatPumpCap*(1+Marginal_Losses)</f>
        <v>918.00000000000011</v>
      </c>
      <c r="BH16" s="6">
        <f>SUMIF(Battery!$C$6:$N$6,MONTH(Monthly!BH$7),Battery!$C7:$N7)*HeatPumpCap*(1+Marginal_Losses)</f>
        <v>918.00000000000011</v>
      </c>
      <c r="BI16" s="6">
        <f>SUMIF(Battery!$C$6:$N$6,MONTH(Monthly!BI$7),Battery!$C7:$N7)*HeatPumpCap*(1+Marginal_Losses)</f>
        <v>918.00000000000011</v>
      </c>
      <c r="BJ16" s="6">
        <f>SUMIF(Battery!$C$6:$N$6,MONTH(Monthly!BJ$7),Battery!$C7:$N7)*HeatPumpCap*(1+Marginal_Losses)</f>
        <v>918.00000000000011</v>
      </c>
      <c r="BK16" s="6">
        <f>SUMIF(Battery!$C$6:$N$6,MONTH(Monthly!BK$7),Battery!$C7:$N7)*HeatPumpCap*(1+Marginal_Losses)</f>
        <v>918.00000000000011</v>
      </c>
      <c r="BL16" s="6">
        <f>SUMIF(Battery!$C$6:$N$6,MONTH(Monthly!BL$7),Battery!$C7:$N7)*HeatPumpCap*(1+Marginal_Losses)</f>
        <v>918.00000000000011</v>
      </c>
      <c r="BM16" s="6">
        <f>SUMIF(Battery!$C$6:$N$6,MONTH(Monthly!BM$7),Battery!$C7:$N7)*HeatPumpCap*(1+Marginal_Losses)</f>
        <v>918.00000000000011</v>
      </c>
      <c r="BN16" s="6">
        <f>SUMIF(Battery!$C$6:$N$6,MONTH(Monthly!BN$7),Battery!$C7:$N7)*HeatPumpCap*(1+Marginal_Losses)</f>
        <v>918.00000000000011</v>
      </c>
      <c r="BO16" s="6">
        <f>SUMIF(Battery!$C$6:$N$6,MONTH(Monthly!BO$7),Battery!$C7:$N7)*HeatPumpCap*(1+Marginal_Losses)</f>
        <v>918.00000000000011</v>
      </c>
      <c r="BP16" s="6">
        <f>SUMIF(Battery!$C$6:$N$6,MONTH(Monthly!BP$7),Battery!$C7:$N7)*HeatPumpCap*(1+Marginal_Losses)</f>
        <v>918.00000000000011</v>
      </c>
      <c r="BQ16" s="6">
        <f>SUMIF(Battery!$C$6:$N$6,MONTH(Monthly!BQ$7),Battery!$C7:$N7)*HeatPumpCap*(1+Marginal_Losses)</f>
        <v>918.00000000000011</v>
      </c>
      <c r="BR16" s="6">
        <f>SUMIF(Battery!$C$6:$N$6,MONTH(Monthly!BR$7),Battery!$C7:$N7)*HeatPumpCap*(1+Marginal_Losses)</f>
        <v>918.00000000000011</v>
      </c>
      <c r="BS16" s="6">
        <f>SUMIF(Battery!$C$6:$N$6,MONTH(Monthly!BS$7),Battery!$C7:$N7)*HeatPumpCap*(1+Marginal_Losses)</f>
        <v>918.00000000000011</v>
      </c>
      <c r="BT16" s="6">
        <f>SUMIF(Battery!$C$6:$N$6,MONTH(Monthly!BT$7),Battery!$C7:$N7)*HeatPumpCap*(1+Marginal_Losses)</f>
        <v>918.00000000000011</v>
      </c>
      <c r="BU16" s="6">
        <f>SUMIF(Battery!$C$6:$N$6,MONTH(Monthly!BU$7),Battery!$C7:$N7)*HeatPumpCap*(1+Marginal_Losses)</f>
        <v>918.00000000000011</v>
      </c>
      <c r="BV16" s="6">
        <f>SUMIF(Battery!$C$6:$N$6,MONTH(Monthly!BV$7),Battery!$C7:$N7)*HeatPumpCap*(1+Marginal_Losses)</f>
        <v>918.00000000000011</v>
      </c>
      <c r="BW16" s="6">
        <f>SUMIF(Battery!$C$6:$N$6,MONTH(Monthly!BW$7),Battery!$C7:$N7)*HeatPumpCap*(1+Marginal_Losses)</f>
        <v>918.00000000000011</v>
      </c>
      <c r="BX16" s="6">
        <f>SUMIF(Battery!$C$6:$N$6,MONTH(Monthly!BX$7),Battery!$C7:$N7)*HeatPumpCap*(1+Marginal_Losses)</f>
        <v>918.00000000000011</v>
      </c>
      <c r="BY16" s="6">
        <f>SUMIF(Battery!$C$6:$N$6,MONTH(Monthly!BY$7),Battery!$C7:$N7)*HeatPumpCap*(1+Marginal_Losses)</f>
        <v>918.00000000000011</v>
      </c>
      <c r="BZ16" s="6">
        <f>SUMIF(Battery!$C$6:$N$6,MONTH(Monthly!BZ$7),Battery!$C7:$N7)*HeatPumpCap*(1+Marginal_Losses)</f>
        <v>918.00000000000011</v>
      </c>
      <c r="CA16" s="6">
        <f>SUMIF(Battery!$C$6:$N$6,MONTH(Monthly!CA$7),Battery!$C7:$N7)*HeatPumpCap*(1+Marginal_Losses)</f>
        <v>918.00000000000011</v>
      </c>
      <c r="CB16" s="6">
        <f>SUMIF(Battery!$C$6:$N$6,MONTH(Monthly!CB$7),Battery!$C7:$N7)*HeatPumpCap*(1+Marginal_Losses)</f>
        <v>918.00000000000011</v>
      </c>
      <c r="CC16" s="6">
        <f>SUMIF(Battery!$C$6:$N$6,MONTH(Monthly!CC$7),Battery!$C7:$N7)*HeatPumpCap*(1+Marginal_Losses)</f>
        <v>918.00000000000011</v>
      </c>
      <c r="CD16" s="6">
        <f>SUMIF(Battery!$C$6:$N$6,MONTH(Monthly!CD$7),Battery!$C7:$N7)*HeatPumpCap*(1+Marginal_Losses)</f>
        <v>918.00000000000011</v>
      </c>
      <c r="CE16" s="6">
        <f>SUMIF(Battery!$C$6:$N$6,MONTH(Monthly!CE$7),Battery!$C7:$N7)*HeatPumpCap*(1+Marginal_Losses)</f>
        <v>918.00000000000011</v>
      </c>
      <c r="CF16" s="6">
        <f>SUMIF(Battery!$C$6:$N$6,MONTH(Monthly!CF$7),Battery!$C7:$N7)*HeatPumpCap*(1+Marginal_Losses)</f>
        <v>918.00000000000011</v>
      </c>
      <c r="CG16" s="6">
        <f>SUMIF(Battery!$C$6:$N$6,MONTH(Monthly!CG$7),Battery!$C7:$N7)*HeatPumpCap*(1+Marginal_Losses)</f>
        <v>918.00000000000011</v>
      </c>
      <c r="CH16" s="6">
        <f>SUMIF(Battery!$C$6:$N$6,MONTH(Monthly!CH$7),Battery!$C7:$N7)*HeatPumpCap*(1+Marginal_Losses)</f>
        <v>918.00000000000011</v>
      </c>
      <c r="CI16" s="6">
        <f>SUMIF(Battery!$C$6:$N$6,MONTH(Monthly!CI$7),Battery!$C7:$N7)*HeatPumpCap*(1+Marginal_Losses)</f>
        <v>918.00000000000011</v>
      </c>
      <c r="CJ16" s="6">
        <f>SUMIF(Battery!$C$6:$N$6,MONTH(Monthly!CJ$7),Battery!$C7:$N7)*HeatPumpCap*(1+Marginal_Losses)</f>
        <v>918.00000000000011</v>
      </c>
      <c r="CK16" s="6">
        <f>SUMIF(Battery!$C$6:$N$6,MONTH(Monthly!CK$7),Battery!$C7:$N7)*HeatPumpCap*(1+Marginal_Losses)</f>
        <v>918.00000000000011</v>
      </c>
      <c r="CL16" s="6">
        <f>SUMIF(Battery!$C$6:$N$6,MONTH(Monthly!CL$7),Battery!$C7:$N7)*HeatPumpCap*(1+Marginal_Losses)</f>
        <v>918.00000000000011</v>
      </c>
      <c r="CM16" s="6">
        <f>SUMIF(Battery!$C$6:$N$6,MONTH(Monthly!CM$7),Battery!$C7:$N7)*HeatPumpCap*(1+Marginal_Losses)</f>
        <v>918.00000000000011</v>
      </c>
      <c r="CN16" s="6">
        <f>SUMIF(Battery!$C$6:$N$6,MONTH(Monthly!CN$7),Battery!$C7:$N7)*HeatPumpCap*(1+Marginal_Losses)</f>
        <v>918.00000000000011</v>
      </c>
      <c r="CO16" s="6">
        <f>SUMIF(Battery!$C$6:$N$6,MONTH(Monthly!CO$7),Battery!$C7:$N7)*HeatPumpCap*(1+Marginal_Losses)</f>
        <v>918.00000000000011</v>
      </c>
      <c r="CP16" s="6">
        <f>SUMIF(Battery!$C$6:$N$6,MONTH(Monthly!CP$7),Battery!$C7:$N7)*HeatPumpCap*(1+Marginal_Losses)</f>
        <v>918.00000000000011</v>
      </c>
      <c r="CQ16" s="6">
        <f>SUMIF(Battery!$C$6:$N$6,MONTH(Monthly!CQ$7),Battery!$C7:$N7)*HeatPumpCap*(1+Marginal_Losses)</f>
        <v>918.00000000000011</v>
      </c>
      <c r="CR16" s="6">
        <f>SUMIF(Battery!$C$6:$N$6,MONTH(Monthly!CR$7),Battery!$C7:$N7)*HeatPumpCap*(1+Marginal_Losses)</f>
        <v>918.00000000000011</v>
      </c>
      <c r="CS16" s="6">
        <f>SUMIF(Battery!$C$6:$N$6,MONTH(Monthly!CS$7),Battery!$C7:$N7)*HeatPumpCap*(1+Marginal_Losses)</f>
        <v>918.00000000000011</v>
      </c>
      <c r="CT16" s="6">
        <f>SUMIF(Battery!$C$6:$N$6,MONTH(Monthly!CT$7),Battery!$C7:$N7)*HeatPumpCap*(1+Marginal_Losses)</f>
        <v>918.00000000000011</v>
      </c>
      <c r="CU16" s="6">
        <f>SUMIF(Battery!$C$6:$N$6,MONTH(Monthly!CU$7),Battery!$C7:$N7)*HeatPumpCap*(1+Marginal_Losses)</f>
        <v>918.00000000000011</v>
      </c>
      <c r="CV16" s="6">
        <f>SUMIF(Battery!$C$6:$N$6,MONTH(Monthly!CV$7),Battery!$C7:$N7)*HeatPumpCap*(1+Marginal_Losses)</f>
        <v>918.00000000000011</v>
      </c>
      <c r="CW16" s="6">
        <f>SUMIF(Battery!$C$6:$N$6,MONTH(Monthly!CW$7),Battery!$C7:$N7)*HeatPumpCap*(1+Marginal_Losses)</f>
        <v>918.00000000000011</v>
      </c>
      <c r="CX16" s="6">
        <f>SUMIF(Battery!$C$6:$N$6,MONTH(Monthly!CX$7),Battery!$C7:$N7)*HeatPumpCap*(1+Marginal_Losses)</f>
        <v>918.00000000000011</v>
      </c>
      <c r="CY16" s="6">
        <f>SUMIF(Battery!$C$6:$N$6,MONTH(Monthly!CY$7),Battery!$C7:$N7)*HeatPumpCap*(1+Marginal_Losses)</f>
        <v>918.00000000000011</v>
      </c>
      <c r="CZ16" s="6">
        <f>SUMIF(Battery!$C$6:$N$6,MONTH(Monthly!CZ$7),Battery!$C7:$N7)*HeatPumpCap*(1+Marginal_Losses)</f>
        <v>918.00000000000011</v>
      </c>
      <c r="DA16" s="6">
        <f>SUMIF(Battery!$C$6:$N$6,MONTH(Monthly!DA$7),Battery!$C7:$N7)*HeatPumpCap*(1+Marginal_Losses)</f>
        <v>918.00000000000011</v>
      </c>
      <c r="DB16" s="6">
        <f>SUMIF(Battery!$C$6:$N$6,MONTH(Monthly!DB$7),Battery!$C7:$N7)*HeatPumpCap*(1+Marginal_Losses)</f>
        <v>918.00000000000011</v>
      </c>
      <c r="DC16" s="6">
        <f>SUMIF(Battery!$C$6:$N$6,MONTH(Monthly!DC$7),Battery!$C7:$N7)*HeatPumpCap*(1+Marginal_Losses)</f>
        <v>918.00000000000011</v>
      </c>
      <c r="DD16" s="6">
        <f>SUMIF(Battery!$C$6:$N$6,MONTH(Monthly!DD$7),Battery!$C7:$N7)*HeatPumpCap*(1+Marginal_Losses)</f>
        <v>918.00000000000011</v>
      </c>
      <c r="DE16" s="6">
        <f>SUMIF(Battery!$C$6:$N$6,MONTH(Monthly!DE$7),Battery!$C7:$N7)*HeatPumpCap*(1+Marginal_Losses)</f>
        <v>918.00000000000011</v>
      </c>
      <c r="DF16" s="6">
        <f>SUMIF(Battery!$C$6:$N$6,MONTH(Monthly!DF$7),Battery!$C7:$N7)*HeatPumpCap*(1+Marginal_Losses)</f>
        <v>918.00000000000011</v>
      </c>
      <c r="DG16" s="6">
        <f>SUMIF(Battery!$C$6:$N$6,MONTH(Monthly!DG$7),Battery!$C7:$N7)*HeatPumpCap*(1+Marginal_Losses)</f>
        <v>918.00000000000011</v>
      </c>
      <c r="DH16" s="6">
        <f>SUMIF(Battery!$C$6:$N$6,MONTH(Monthly!DH$7),Battery!$C7:$N7)*HeatPumpCap*(1+Marginal_Losses)</f>
        <v>918.00000000000011</v>
      </c>
      <c r="DI16" s="6">
        <f>SUMIF(Battery!$C$6:$N$6,MONTH(Monthly!DI$7),Battery!$C7:$N7)*HeatPumpCap*(1+Marginal_Losses)</f>
        <v>918.00000000000011</v>
      </c>
      <c r="DJ16" s="6">
        <f>SUMIF(Battery!$C$6:$N$6,MONTH(Monthly!DJ$7),Battery!$C7:$N7)*HeatPumpCap*(1+Marginal_Losses)</f>
        <v>918.00000000000011</v>
      </c>
      <c r="DK16" s="6">
        <f>SUMIF(Battery!$C$6:$N$6,MONTH(Monthly!DK$7),Battery!$C7:$N7)*HeatPumpCap*(1+Marginal_Losses)</f>
        <v>918.00000000000011</v>
      </c>
      <c r="DL16" s="6">
        <f>SUMIF(Battery!$C$6:$N$6,MONTH(Monthly!DL$7),Battery!$C7:$N7)*HeatPumpCap*(1+Marginal_Losses)</f>
        <v>918.00000000000011</v>
      </c>
      <c r="DM16" s="6">
        <f>SUMIF(Battery!$C$6:$N$6,MONTH(Monthly!DM$7),Battery!$C7:$N7)*HeatPumpCap*(1+Marginal_Losses)</f>
        <v>918.00000000000011</v>
      </c>
      <c r="DN16" s="6">
        <f>SUMIF(Battery!$C$6:$N$6,MONTH(Monthly!DN$7),Battery!$C7:$N7)*HeatPumpCap*(1+Marginal_Losses)</f>
        <v>918.00000000000011</v>
      </c>
      <c r="DO16" s="6">
        <f>SUMIF(Battery!$C$6:$N$6,MONTH(Monthly!DO$7),Battery!$C7:$N7)*HeatPumpCap*(1+Marginal_Losses)</f>
        <v>918.00000000000011</v>
      </c>
      <c r="DP16" s="6">
        <f>SUMIF(Battery!$C$6:$N$6,MONTH(Monthly!DP$7),Battery!$C7:$N7)*HeatPumpCap*(1+Marginal_Losses)</f>
        <v>918.00000000000011</v>
      </c>
      <c r="DQ16" s="6">
        <f>SUMIF(Battery!$C$6:$N$6,MONTH(Monthly!DQ$7),Battery!$C7:$N7)*HeatPumpCap*(1+Marginal_Losses)</f>
        <v>918.00000000000011</v>
      </c>
      <c r="DR16" s="6">
        <f>SUMIF(Battery!$C$6:$N$6,MONTH(Monthly!DR$7),Battery!$C7:$N7)*HeatPumpCap*(1+Marginal_Losses)</f>
        <v>918.00000000000011</v>
      </c>
      <c r="DS16" s="6">
        <f>SUMIF(Battery!$C$6:$N$6,MONTH(Monthly!DS$7),Battery!$C7:$N7)*HeatPumpCap*(1+Marginal_Losses)</f>
        <v>918.00000000000011</v>
      </c>
      <c r="DT16" s="6">
        <f>SUMIF(Battery!$C$6:$N$6,MONTH(Monthly!DT$7),Battery!$C7:$N7)*HeatPumpCap*(1+Marginal_Losses)</f>
        <v>918.00000000000011</v>
      </c>
      <c r="DU16" s="6">
        <f>SUMIF(Battery!$C$6:$N$6,MONTH(Monthly!DU$7),Battery!$C7:$N7)*HeatPumpCap*(1+Marginal_Losses)</f>
        <v>918.00000000000011</v>
      </c>
      <c r="DV16" s="6">
        <f>SUMIF(Battery!$C$6:$N$6,MONTH(Monthly!DV$7),Battery!$C7:$N7)*HeatPumpCap*(1+Marginal_Losses)</f>
        <v>918.00000000000011</v>
      </c>
      <c r="DW16" s="6">
        <f>SUMIF(Battery!$C$6:$N$6,MONTH(Monthly!DW$7),Battery!$C7:$N7)*HeatPumpCap*(1+Marginal_Losses)</f>
        <v>918.00000000000011</v>
      </c>
      <c r="DX16" s="6">
        <f>SUMIF(Battery!$C$6:$N$6,MONTH(Monthly!DX$7),Battery!$C7:$N7)*HeatPumpCap*(1+Marginal_Losses)</f>
        <v>918.00000000000011</v>
      </c>
      <c r="DY16" s="6">
        <f>SUMIF(Battery!$C$6:$N$6,MONTH(Monthly!DY$7),Battery!$C7:$N7)*HeatPumpCap*(1+Marginal_Losses)</f>
        <v>918.00000000000011</v>
      </c>
      <c r="DZ16" s="6">
        <f>SUMIF(Battery!$C$6:$N$6,MONTH(Monthly!DZ$7),Battery!$C7:$N7)*HeatPumpCap*(1+Marginal_Losses)</f>
        <v>918.00000000000011</v>
      </c>
      <c r="EA16" s="6">
        <f>SUMIF(Battery!$C$6:$N$6,MONTH(Monthly!EA$7),Battery!$C7:$N7)*HeatPumpCap*(1+Marginal_Losses)</f>
        <v>918.00000000000011</v>
      </c>
      <c r="EB16" s="6">
        <f>SUMIF(Battery!$C$6:$N$6,MONTH(Monthly!EB$7),Battery!$C7:$N7)*HeatPumpCap*(1+Marginal_Losses)</f>
        <v>918.00000000000011</v>
      </c>
      <c r="EC16" s="6">
        <f>SUMIF(Battery!$C$6:$N$6,MONTH(Monthly!EC$7),Battery!$C7:$N7)*HeatPumpCap*(1+Marginal_Losses)</f>
        <v>918.00000000000011</v>
      </c>
      <c r="ED16" s="6">
        <f>SUMIF(Battery!$C$6:$N$6,MONTH(Monthly!ED$7),Battery!$C7:$N7)*HeatPumpCap*(1+Marginal_Losses)</f>
        <v>918.00000000000011</v>
      </c>
      <c r="EE16" s="6">
        <f>SUMIF(Battery!$C$6:$N$6,MONTH(Monthly!EE$7),Battery!$C7:$N7)*HeatPumpCap*(1+Marginal_Losses)</f>
        <v>918.00000000000011</v>
      </c>
      <c r="EF16" s="6">
        <f>SUMIF(Battery!$C$6:$N$6,MONTH(Monthly!EF$7),Battery!$C7:$N7)*HeatPumpCap*(1+Marginal_Losses)</f>
        <v>918.00000000000011</v>
      </c>
      <c r="EG16" s="6">
        <f>SUMIF(Battery!$C$6:$N$6,MONTH(Monthly!EG$7),Battery!$C7:$N7)*HeatPumpCap*(1+Marginal_Losses)</f>
        <v>918.00000000000011</v>
      </c>
      <c r="EH16" s="6">
        <f>SUMIF(Battery!$C$6:$N$6,MONTH(Monthly!EH$7),Battery!$C7:$N7)*HeatPumpCap*(1+Marginal_Losses)</f>
        <v>918.00000000000011</v>
      </c>
      <c r="EI16" s="6">
        <f>SUMIF(Battery!$C$6:$N$6,MONTH(Monthly!EI$7),Battery!$C7:$N7)*HeatPumpCap*(1+Marginal_Losses)</f>
        <v>918.00000000000011</v>
      </c>
      <c r="EJ16" s="6">
        <f>SUMIF(Battery!$C$6:$N$6,MONTH(Monthly!EJ$7),Battery!$C7:$N7)*HeatPumpCap*(1+Marginal_Losses)</f>
        <v>918.00000000000011</v>
      </c>
      <c r="EK16" s="6">
        <f>SUMIF(Battery!$C$6:$N$6,MONTH(Monthly!EK$7),Battery!$C7:$N7)*HeatPumpCap*(1+Marginal_Losses)</f>
        <v>918.00000000000011</v>
      </c>
      <c r="EL16" s="6">
        <f>SUMIF(Battery!$C$6:$N$6,MONTH(Monthly!EL$7),Battery!$C7:$N7)*HeatPumpCap*(1+Marginal_Losses)</f>
        <v>918.00000000000011</v>
      </c>
      <c r="EM16" s="6">
        <f>SUMIF(Battery!$C$6:$N$6,MONTH(Monthly!EM$7),Battery!$C7:$N7)*HeatPumpCap*(1+Marginal_Losses)</f>
        <v>918.00000000000011</v>
      </c>
      <c r="EN16" s="6">
        <f>SUMIF(Battery!$C$6:$N$6,MONTH(Monthly!EN$7),Battery!$C7:$N7)*HeatPumpCap*(1+Marginal_Losses)</f>
        <v>918.00000000000011</v>
      </c>
      <c r="EO16" s="6">
        <f>SUMIF(Battery!$C$6:$N$6,MONTH(Monthly!EO$7),Battery!$C7:$N7)*HeatPumpCap*(1+Marginal_Losses)</f>
        <v>918.00000000000011</v>
      </c>
      <c r="EP16" s="6">
        <f>SUMIF(Battery!$C$6:$N$6,MONTH(Monthly!EP$7),Battery!$C7:$N7)*HeatPumpCap*(1+Marginal_Losses)</f>
        <v>918.00000000000011</v>
      </c>
      <c r="EQ16" s="6">
        <f>SUMIF(Battery!$C$6:$N$6,MONTH(Monthly!EQ$7),Battery!$C7:$N7)*HeatPumpCap*(1+Marginal_Losses)</f>
        <v>918.00000000000011</v>
      </c>
      <c r="ER16" s="6">
        <f>SUMIF(Battery!$C$6:$N$6,MONTH(Monthly!ER$7),Battery!$C7:$N7)*HeatPumpCap*(1+Marginal_Losses)</f>
        <v>918.00000000000011</v>
      </c>
      <c r="ES16" s="6">
        <f>SUMIF(Battery!$C$6:$N$6,MONTH(Monthly!ES$7),Battery!$C7:$N7)*HeatPumpCap*(1+Marginal_Losses)</f>
        <v>918.00000000000011</v>
      </c>
      <c r="ET16" s="6">
        <f>SUMIF(Battery!$C$6:$N$6,MONTH(Monthly!ET$7),Battery!$C7:$N7)*HeatPumpCap*(1+Marginal_Losses)</f>
        <v>918.00000000000011</v>
      </c>
      <c r="EU16" s="6">
        <f>SUMIF(Battery!$C$6:$N$6,MONTH(Monthly!EU$7),Battery!$C7:$N7)*HeatPumpCap*(1+Marginal_Losses)</f>
        <v>918.00000000000011</v>
      </c>
      <c r="EV16" s="6">
        <f>SUMIF(Battery!$C$6:$N$6,MONTH(Monthly!EV$7),Battery!$C7:$N7)*HeatPumpCap*(1+Marginal_Losses)</f>
        <v>918.00000000000011</v>
      </c>
      <c r="EW16" s="6">
        <f>SUMIF(Battery!$C$6:$N$6,MONTH(Monthly!EW$7),Battery!$C7:$N7)*HeatPumpCap*(1+Marginal_Losses)</f>
        <v>918.00000000000011</v>
      </c>
      <c r="EX16" s="6">
        <f>SUMIF(Battery!$C$6:$N$6,MONTH(Monthly!EX$7),Battery!$C7:$N7)*HeatPumpCap*(1+Marginal_Losses)</f>
        <v>918.00000000000011</v>
      </c>
      <c r="EY16" s="6">
        <f>SUMIF(Battery!$C$6:$N$6,MONTH(Monthly!EY$7),Battery!$C7:$N7)*HeatPumpCap*(1+Marginal_Losses)</f>
        <v>918.00000000000011</v>
      </c>
      <c r="EZ16" s="6">
        <f>SUMIF(Battery!$C$6:$N$6,MONTH(Monthly!EZ$7),Battery!$C7:$N7)*HeatPumpCap*(1+Marginal_Losses)</f>
        <v>918.00000000000011</v>
      </c>
      <c r="FA16" s="6">
        <f>SUMIF(Battery!$C$6:$N$6,MONTH(Monthly!FA$7),Battery!$C7:$N7)*HeatPumpCap*(1+Marginal_Losses)</f>
        <v>918.00000000000011</v>
      </c>
      <c r="FB16" s="6">
        <f>SUMIF(Battery!$C$6:$N$6,MONTH(Monthly!FB$7),Battery!$C7:$N7)*HeatPumpCap*(1+Marginal_Losses)</f>
        <v>918.00000000000011</v>
      </c>
      <c r="FC16" s="6">
        <f>SUMIF(Battery!$C$6:$N$6,MONTH(Monthly!FC$7),Battery!$C7:$N7)*HeatPumpCap*(1+Marginal_Losses)</f>
        <v>918.00000000000011</v>
      </c>
      <c r="FD16" s="6">
        <f>SUMIF(Battery!$C$6:$N$6,MONTH(Monthly!FD$7),Battery!$C7:$N7)*HeatPumpCap*(1+Marginal_Losses)</f>
        <v>918.00000000000011</v>
      </c>
      <c r="FE16" s="6">
        <f>SUMIF(Battery!$C$6:$N$6,MONTH(Monthly!FE$7),Battery!$C7:$N7)*HeatPumpCap*(1+Marginal_Losses)</f>
        <v>918.00000000000011</v>
      </c>
      <c r="FF16" s="6">
        <f>SUMIF(Battery!$C$6:$N$6,MONTH(Monthly!FF$7),Battery!$C7:$N7)*HeatPumpCap*(1+Marginal_Losses)</f>
        <v>918.00000000000011</v>
      </c>
      <c r="FG16" s="6">
        <f>SUMIF(Battery!$C$6:$N$6,MONTH(Monthly!FG$7),Battery!$C7:$N7)*HeatPumpCap*(1+Marginal_Losses)</f>
        <v>918.00000000000011</v>
      </c>
      <c r="FH16" s="6">
        <f>SUMIF(Battery!$C$6:$N$6,MONTH(Monthly!FH$7),Battery!$C7:$N7)*HeatPumpCap*(1+Marginal_Losses)</f>
        <v>918.00000000000011</v>
      </c>
      <c r="FI16" s="6">
        <f>SUMIF(Battery!$C$6:$N$6,MONTH(Monthly!FI$7),Battery!$C7:$N7)*HeatPumpCap*(1+Marginal_Losses)</f>
        <v>918.00000000000011</v>
      </c>
      <c r="FJ16" s="6">
        <f>SUMIF(Battery!$C$6:$N$6,MONTH(Monthly!FJ$7),Battery!$C7:$N7)*HeatPumpCap*(1+Marginal_Losses)</f>
        <v>918.00000000000011</v>
      </c>
      <c r="FK16" s="6">
        <f>SUMIF(Battery!$C$6:$N$6,MONTH(Monthly!FK$7),Battery!$C7:$N7)*HeatPumpCap*(1+Marginal_Losses)</f>
        <v>918.00000000000011</v>
      </c>
      <c r="FL16" s="6">
        <f>SUMIF(Battery!$C$6:$N$6,MONTH(Monthly!FL$7),Battery!$C7:$N7)*HeatPumpCap*(1+Marginal_Losses)</f>
        <v>918.00000000000011</v>
      </c>
      <c r="FM16" s="6">
        <f>SUMIF(Battery!$C$6:$N$6,MONTH(Monthly!FM$7),Battery!$C7:$N7)*HeatPumpCap*(1+Marginal_Losses)</f>
        <v>918.00000000000011</v>
      </c>
      <c r="FN16" s="6">
        <f>SUMIF(Battery!$C$6:$N$6,MONTH(Monthly!FN$7),Battery!$C7:$N7)*HeatPumpCap*(1+Marginal_Losses)</f>
        <v>918.00000000000011</v>
      </c>
      <c r="FO16" s="6">
        <f>SUMIF(Battery!$C$6:$N$6,MONTH(Monthly!FO$7),Battery!$C7:$N7)*HeatPumpCap*(1+Marginal_Losses)</f>
        <v>918.00000000000011</v>
      </c>
      <c r="FP16" s="6">
        <f>SUMIF(Battery!$C$6:$N$6,MONTH(Monthly!FP$7),Battery!$C7:$N7)*HeatPumpCap*(1+Marginal_Losses)</f>
        <v>918.00000000000011</v>
      </c>
      <c r="FQ16" s="6">
        <f>SUMIF(Battery!$C$6:$N$6,MONTH(Monthly!FQ$7),Battery!$C7:$N7)*HeatPumpCap*(1+Marginal_Losses)</f>
        <v>918.00000000000011</v>
      </c>
      <c r="FR16" s="6">
        <f>SUMIF(Battery!$C$6:$N$6,MONTH(Monthly!FR$7),Battery!$C7:$N7)*HeatPumpCap*(1+Marginal_Losses)</f>
        <v>918.00000000000011</v>
      </c>
      <c r="FS16" s="6">
        <f>SUMIF(Battery!$C$6:$N$6,MONTH(Monthly!FS$7),Battery!$C7:$N7)*HeatPumpCap*(1+Marginal_Losses)</f>
        <v>918.00000000000011</v>
      </c>
      <c r="FT16" s="6">
        <f>SUMIF(Battery!$C$6:$N$6,MONTH(Monthly!FT$7),Battery!$C7:$N7)*HeatPumpCap*(1+Marginal_Losses)</f>
        <v>918.00000000000011</v>
      </c>
      <c r="FU16" s="6">
        <f>SUMIF(Battery!$C$6:$N$6,MONTH(Monthly!FU$7),Battery!$C7:$N7)*HeatPumpCap*(1+Marginal_Losses)</f>
        <v>918.00000000000011</v>
      </c>
      <c r="FV16" s="6">
        <f>SUMIF(Battery!$C$6:$N$6,MONTH(Monthly!FV$7),Battery!$C7:$N7)*HeatPumpCap*(1+Marginal_Losses)</f>
        <v>918.00000000000011</v>
      </c>
      <c r="FW16" s="6">
        <f>SUMIF(Battery!$C$6:$N$6,MONTH(Monthly!FW$7),Battery!$C7:$N7)*HeatPumpCap*(1+Marginal_Losses)</f>
        <v>918.00000000000011</v>
      </c>
      <c r="FX16" s="6">
        <f>SUMIF(Battery!$C$6:$N$6,MONTH(Monthly!FX$7),Battery!$C7:$N7)*HeatPumpCap*(1+Marginal_Losses)</f>
        <v>918.00000000000011</v>
      </c>
      <c r="FY16" s="6">
        <f>SUMIF(Battery!$C$6:$N$6,MONTH(Monthly!FY$7),Battery!$C7:$N7)*HeatPumpCap*(1+Marginal_Losses)</f>
        <v>918.00000000000011</v>
      </c>
      <c r="FZ16" s="6">
        <f>SUMIF(Battery!$C$6:$N$6,MONTH(Monthly!FZ$7),Battery!$C7:$N7)*HeatPumpCap*(1+Marginal_Losses)</f>
        <v>918.00000000000011</v>
      </c>
    </row>
    <row r="17" spans="1:182" x14ac:dyDescent="0.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</row>
    <row r="18" spans="1:182" x14ac:dyDescent="0.2">
      <c r="A18" s="3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</row>
    <row r="19" spans="1:182" x14ac:dyDescent="0.2">
      <c r="A19" t="str">
        <f>A13</f>
        <v>Battery</v>
      </c>
      <c r="C19" s="6">
        <v>0</v>
      </c>
      <c r="D19" s="6">
        <f t="shared" ref="D19:AI19" si="36">C13</f>
        <v>918.00000000000011</v>
      </c>
      <c r="E19" s="6">
        <f t="shared" si="36"/>
        <v>918.00000000000011</v>
      </c>
      <c r="F19" s="6">
        <f t="shared" si="36"/>
        <v>918.00000000000011</v>
      </c>
      <c r="G19" s="6">
        <f t="shared" si="36"/>
        <v>918.00000000000011</v>
      </c>
      <c r="H19" s="6">
        <f t="shared" si="36"/>
        <v>918.00000000000011</v>
      </c>
      <c r="I19" s="6">
        <f t="shared" si="36"/>
        <v>918.00000000000011</v>
      </c>
      <c r="J19" s="6">
        <f t="shared" si="36"/>
        <v>918.00000000000011</v>
      </c>
      <c r="K19" s="6">
        <f t="shared" si="36"/>
        <v>918.00000000000011</v>
      </c>
      <c r="L19" s="6">
        <f t="shared" si="36"/>
        <v>918.00000000000011</v>
      </c>
      <c r="M19" s="6">
        <f t="shared" si="36"/>
        <v>918.00000000000011</v>
      </c>
      <c r="N19" s="6">
        <f t="shared" si="36"/>
        <v>918.00000000000011</v>
      </c>
      <c r="O19" s="6">
        <f t="shared" si="36"/>
        <v>918.00000000000011</v>
      </c>
      <c r="P19" s="6">
        <f t="shared" si="36"/>
        <v>918.00000000000011</v>
      </c>
      <c r="Q19" s="6">
        <f t="shared" si="36"/>
        <v>918.00000000000011</v>
      </c>
      <c r="R19" s="6">
        <f t="shared" si="36"/>
        <v>918.00000000000011</v>
      </c>
      <c r="S19" s="6">
        <f t="shared" si="36"/>
        <v>918.00000000000011</v>
      </c>
      <c r="T19" s="6">
        <f t="shared" si="36"/>
        <v>918.00000000000011</v>
      </c>
      <c r="U19" s="6">
        <f t="shared" si="36"/>
        <v>918.00000000000011</v>
      </c>
      <c r="V19" s="6">
        <f t="shared" si="36"/>
        <v>918.00000000000011</v>
      </c>
      <c r="W19" s="6">
        <f t="shared" si="36"/>
        <v>918.00000000000011</v>
      </c>
      <c r="X19" s="6">
        <f t="shared" si="36"/>
        <v>918.00000000000011</v>
      </c>
      <c r="Y19" s="6">
        <f t="shared" si="36"/>
        <v>918.00000000000011</v>
      </c>
      <c r="Z19" s="6">
        <f t="shared" si="36"/>
        <v>918.00000000000011</v>
      </c>
      <c r="AA19" s="6">
        <f t="shared" si="36"/>
        <v>918.00000000000011</v>
      </c>
      <c r="AB19" s="6">
        <f t="shared" si="36"/>
        <v>918.00000000000011</v>
      </c>
      <c r="AC19" s="6">
        <f t="shared" si="36"/>
        <v>918.00000000000011</v>
      </c>
      <c r="AD19" s="6">
        <f t="shared" si="36"/>
        <v>918.00000000000011</v>
      </c>
      <c r="AE19" s="6">
        <f t="shared" si="36"/>
        <v>918.00000000000011</v>
      </c>
      <c r="AF19" s="6">
        <f t="shared" si="36"/>
        <v>918.00000000000011</v>
      </c>
      <c r="AG19" s="6">
        <f t="shared" si="36"/>
        <v>918.00000000000011</v>
      </c>
      <c r="AH19" s="6">
        <f t="shared" si="36"/>
        <v>918.00000000000011</v>
      </c>
      <c r="AI19" s="6">
        <f t="shared" si="36"/>
        <v>918.00000000000011</v>
      </c>
      <c r="AJ19" s="6">
        <f t="shared" ref="AJ19:BO19" si="37">AI13</f>
        <v>918.00000000000011</v>
      </c>
      <c r="AK19" s="6">
        <f t="shared" si="37"/>
        <v>918.00000000000011</v>
      </c>
      <c r="AL19" s="6">
        <f t="shared" si="37"/>
        <v>918.00000000000011</v>
      </c>
      <c r="AM19" s="6">
        <f t="shared" si="37"/>
        <v>918.00000000000011</v>
      </c>
      <c r="AN19" s="6">
        <f t="shared" si="37"/>
        <v>918.00000000000011</v>
      </c>
      <c r="AO19" s="6">
        <f t="shared" si="37"/>
        <v>918.00000000000011</v>
      </c>
      <c r="AP19" s="6">
        <f t="shared" si="37"/>
        <v>918.00000000000011</v>
      </c>
      <c r="AQ19" s="6">
        <f t="shared" si="37"/>
        <v>918.00000000000011</v>
      </c>
      <c r="AR19" s="6">
        <f t="shared" si="37"/>
        <v>918.00000000000011</v>
      </c>
      <c r="AS19" s="6">
        <f t="shared" si="37"/>
        <v>918.00000000000011</v>
      </c>
      <c r="AT19" s="6">
        <f t="shared" si="37"/>
        <v>918.00000000000011</v>
      </c>
      <c r="AU19" s="6">
        <f t="shared" si="37"/>
        <v>918.00000000000011</v>
      </c>
      <c r="AV19" s="6">
        <f t="shared" si="37"/>
        <v>918.00000000000011</v>
      </c>
      <c r="AW19" s="6">
        <f t="shared" si="37"/>
        <v>918.00000000000011</v>
      </c>
      <c r="AX19" s="6">
        <f t="shared" si="37"/>
        <v>918.00000000000011</v>
      </c>
      <c r="AY19" s="6">
        <f t="shared" si="37"/>
        <v>918.00000000000011</v>
      </c>
      <c r="AZ19" s="6">
        <f t="shared" si="37"/>
        <v>918.00000000000011</v>
      </c>
      <c r="BA19" s="6">
        <f t="shared" si="37"/>
        <v>918.00000000000011</v>
      </c>
      <c r="BB19" s="6">
        <f t="shared" si="37"/>
        <v>918.00000000000011</v>
      </c>
      <c r="BC19" s="6">
        <f t="shared" si="37"/>
        <v>918.00000000000011</v>
      </c>
      <c r="BD19" s="6">
        <f t="shared" si="37"/>
        <v>918.00000000000011</v>
      </c>
      <c r="BE19" s="6">
        <f t="shared" si="37"/>
        <v>918.00000000000011</v>
      </c>
      <c r="BF19" s="6">
        <f t="shared" si="37"/>
        <v>918.00000000000011</v>
      </c>
      <c r="BG19" s="6">
        <f t="shared" si="37"/>
        <v>918.00000000000011</v>
      </c>
      <c r="BH19" s="6">
        <f t="shared" si="37"/>
        <v>918.00000000000011</v>
      </c>
      <c r="BI19" s="6">
        <f t="shared" si="37"/>
        <v>918.00000000000011</v>
      </c>
      <c r="BJ19" s="6">
        <f t="shared" si="37"/>
        <v>918.00000000000011</v>
      </c>
      <c r="BK19" s="6">
        <f t="shared" si="37"/>
        <v>918.00000000000011</v>
      </c>
      <c r="BL19" s="6">
        <f t="shared" si="37"/>
        <v>918.00000000000011</v>
      </c>
      <c r="BM19" s="6">
        <f t="shared" si="37"/>
        <v>918.00000000000011</v>
      </c>
      <c r="BN19" s="6">
        <f t="shared" si="37"/>
        <v>918.00000000000011</v>
      </c>
      <c r="BO19" s="6">
        <f t="shared" si="37"/>
        <v>918.00000000000011</v>
      </c>
      <c r="BP19" s="6">
        <f t="shared" ref="BP19:CU19" si="38">BO13</f>
        <v>918.00000000000011</v>
      </c>
      <c r="BQ19" s="6">
        <f t="shared" si="38"/>
        <v>918.00000000000011</v>
      </c>
      <c r="BR19" s="6">
        <f t="shared" si="38"/>
        <v>918.00000000000011</v>
      </c>
      <c r="BS19" s="6">
        <f t="shared" si="38"/>
        <v>918.00000000000011</v>
      </c>
      <c r="BT19" s="6">
        <f t="shared" si="38"/>
        <v>918.00000000000011</v>
      </c>
      <c r="BU19" s="6">
        <f t="shared" si="38"/>
        <v>918.00000000000011</v>
      </c>
      <c r="BV19" s="6">
        <f t="shared" si="38"/>
        <v>918.00000000000011</v>
      </c>
      <c r="BW19" s="6">
        <f t="shared" si="38"/>
        <v>918.00000000000011</v>
      </c>
      <c r="BX19" s="6">
        <f t="shared" si="38"/>
        <v>918.00000000000011</v>
      </c>
      <c r="BY19" s="6">
        <f t="shared" si="38"/>
        <v>918.00000000000011</v>
      </c>
      <c r="BZ19" s="6">
        <f t="shared" si="38"/>
        <v>918.00000000000011</v>
      </c>
      <c r="CA19" s="6">
        <f t="shared" si="38"/>
        <v>918.00000000000011</v>
      </c>
      <c r="CB19" s="6">
        <f t="shared" si="38"/>
        <v>918.00000000000011</v>
      </c>
      <c r="CC19" s="6">
        <f t="shared" si="38"/>
        <v>918.00000000000011</v>
      </c>
      <c r="CD19" s="6">
        <f t="shared" si="38"/>
        <v>918.00000000000011</v>
      </c>
      <c r="CE19" s="6">
        <f t="shared" si="38"/>
        <v>918.00000000000011</v>
      </c>
      <c r="CF19" s="6">
        <f t="shared" si="38"/>
        <v>918.00000000000011</v>
      </c>
      <c r="CG19" s="6">
        <f t="shared" si="38"/>
        <v>918.00000000000011</v>
      </c>
      <c r="CH19" s="6">
        <f t="shared" si="38"/>
        <v>918.00000000000011</v>
      </c>
      <c r="CI19" s="6">
        <f t="shared" si="38"/>
        <v>918.00000000000011</v>
      </c>
      <c r="CJ19" s="6">
        <f t="shared" si="38"/>
        <v>918.00000000000011</v>
      </c>
      <c r="CK19" s="6">
        <f t="shared" si="38"/>
        <v>918.00000000000011</v>
      </c>
      <c r="CL19" s="6">
        <f t="shared" si="38"/>
        <v>918.00000000000011</v>
      </c>
      <c r="CM19" s="6">
        <f t="shared" si="38"/>
        <v>918.00000000000011</v>
      </c>
      <c r="CN19" s="6">
        <f t="shared" si="38"/>
        <v>918.00000000000011</v>
      </c>
      <c r="CO19" s="6">
        <f t="shared" si="38"/>
        <v>918.00000000000011</v>
      </c>
      <c r="CP19" s="6">
        <f t="shared" si="38"/>
        <v>918.00000000000011</v>
      </c>
      <c r="CQ19" s="6">
        <f t="shared" si="38"/>
        <v>918.00000000000011</v>
      </c>
      <c r="CR19" s="6">
        <f t="shared" si="38"/>
        <v>918.00000000000011</v>
      </c>
      <c r="CS19" s="6">
        <f t="shared" si="38"/>
        <v>918.00000000000011</v>
      </c>
      <c r="CT19" s="6">
        <f t="shared" si="38"/>
        <v>918.00000000000011</v>
      </c>
      <c r="CU19" s="6">
        <f t="shared" si="38"/>
        <v>918.00000000000011</v>
      </c>
      <c r="CV19" s="6">
        <f t="shared" ref="CV19:EA19" si="39">CU13</f>
        <v>918.00000000000011</v>
      </c>
      <c r="CW19" s="6">
        <f t="shared" si="39"/>
        <v>918.00000000000011</v>
      </c>
      <c r="CX19" s="6">
        <f t="shared" si="39"/>
        <v>918.00000000000011</v>
      </c>
      <c r="CY19" s="6">
        <f t="shared" si="39"/>
        <v>918.00000000000011</v>
      </c>
      <c r="CZ19" s="6">
        <f t="shared" si="39"/>
        <v>918.00000000000011</v>
      </c>
      <c r="DA19" s="6">
        <f t="shared" si="39"/>
        <v>918.00000000000011</v>
      </c>
      <c r="DB19" s="6">
        <f t="shared" si="39"/>
        <v>918.00000000000011</v>
      </c>
      <c r="DC19" s="6">
        <f t="shared" si="39"/>
        <v>918.00000000000011</v>
      </c>
      <c r="DD19" s="6">
        <f t="shared" si="39"/>
        <v>918.00000000000011</v>
      </c>
      <c r="DE19" s="6">
        <f t="shared" si="39"/>
        <v>918.00000000000011</v>
      </c>
      <c r="DF19" s="6">
        <f t="shared" si="39"/>
        <v>918.00000000000011</v>
      </c>
      <c r="DG19" s="6">
        <f t="shared" si="39"/>
        <v>918.00000000000011</v>
      </c>
      <c r="DH19" s="6">
        <f t="shared" si="39"/>
        <v>918.00000000000011</v>
      </c>
      <c r="DI19" s="6">
        <f t="shared" si="39"/>
        <v>918.00000000000011</v>
      </c>
      <c r="DJ19" s="6">
        <f t="shared" si="39"/>
        <v>918.00000000000011</v>
      </c>
      <c r="DK19" s="6">
        <f t="shared" si="39"/>
        <v>918.00000000000011</v>
      </c>
      <c r="DL19" s="6">
        <f t="shared" si="39"/>
        <v>918.00000000000011</v>
      </c>
      <c r="DM19" s="6">
        <f t="shared" si="39"/>
        <v>918.00000000000011</v>
      </c>
      <c r="DN19" s="6">
        <f t="shared" si="39"/>
        <v>918.00000000000011</v>
      </c>
      <c r="DO19" s="6">
        <f t="shared" si="39"/>
        <v>918.00000000000011</v>
      </c>
      <c r="DP19" s="6">
        <f t="shared" si="39"/>
        <v>918.00000000000011</v>
      </c>
      <c r="DQ19" s="6">
        <f t="shared" si="39"/>
        <v>918.00000000000011</v>
      </c>
      <c r="DR19" s="6">
        <f t="shared" si="39"/>
        <v>918.00000000000011</v>
      </c>
      <c r="DS19" s="6">
        <f t="shared" si="39"/>
        <v>918.00000000000011</v>
      </c>
      <c r="DT19" s="6">
        <f t="shared" si="39"/>
        <v>918.00000000000011</v>
      </c>
      <c r="DU19" s="6">
        <f t="shared" si="39"/>
        <v>918.00000000000011</v>
      </c>
      <c r="DV19" s="6">
        <f t="shared" si="39"/>
        <v>918.00000000000011</v>
      </c>
      <c r="DW19" s="6">
        <f t="shared" si="39"/>
        <v>918.00000000000011</v>
      </c>
      <c r="DX19" s="6">
        <f t="shared" si="39"/>
        <v>918.00000000000011</v>
      </c>
      <c r="DY19" s="6">
        <f t="shared" si="39"/>
        <v>918.00000000000011</v>
      </c>
      <c r="DZ19" s="6">
        <f t="shared" si="39"/>
        <v>918.00000000000011</v>
      </c>
      <c r="EA19" s="6">
        <f t="shared" si="39"/>
        <v>918.00000000000011</v>
      </c>
      <c r="EB19" s="6">
        <f t="shared" ref="EB19:FG19" si="40">EA13</f>
        <v>918.00000000000011</v>
      </c>
      <c r="EC19" s="6">
        <f t="shared" si="40"/>
        <v>918.00000000000011</v>
      </c>
      <c r="ED19" s="6">
        <f t="shared" si="40"/>
        <v>918.00000000000011</v>
      </c>
      <c r="EE19" s="6">
        <f t="shared" si="40"/>
        <v>918.00000000000011</v>
      </c>
      <c r="EF19" s="6">
        <f t="shared" si="40"/>
        <v>918.00000000000011</v>
      </c>
      <c r="EG19" s="6">
        <f t="shared" si="40"/>
        <v>918.00000000000011</v>
      </c>
      <c r="EH19" s="6">
        <f t="shared" si="40"/>
        <v>918.00000000000011</v>
      </c>
      <c r="EI19" s="6">
        <f t="shared" si="40"/>
        <v>918.00000000000011</v>
      </c>
      <c r="EJ19" s="6">
        <f t="shared" si="40"/>
        <v>918.00000000000011</v>
      </c>
      <c r="EK19" s="6">
        <f t="shared" si="40"/>
        <v>918.00000000000011</v>
      </c>
      <c r="EL19" s="6">
        <f t="shared" si="40"/>
        <v>918.00000000000011</v>
      </c>
      <c r="EM19" s="6">
        <f t="shared" si="40"/>
        <v>918.00000000000011</v>
      </c>
      <c r="EN19" s="6">
        <f t="shared" si="40"/>
        <v>918.00000000000011</v>
      </c>
      <c r="EO19" s="6">
        <f t="shared" si="40"/>
        <v>918.00000000000011</v>
      </c>
      <c r="EP19" s="6">
        <f t="shared" si="40"/>
        <v>918.00000000000011</v>
      </c>
      <c r="EQ19" s="6">
        <f t="shared" si="40"/>
        <v>918.00000000000011</v>
      </c>
      <c r="ER19" s="6">
        <f t="shared" si="40"/>
        <v>918.00000000000011</v>
      </c>
      <c r="ES19" s="6">
        <f t="shared" si="40"/>
        <v>918.00000000000011</v>
      </c>
      <c r="ET19" s="6">
        <f t="shared" si="40"/>
        <v>918.00000000000011</v>
      </c>
      <c r="EU19" s="6">
        <f t="shared" si="40"/>
        <v>918.00000000000011</v>
      </c>
      <c r="EV19" s="6">
        <f t="shared" si="40"/>
        <v>918.00000000000011</v>
      </c>
      <c r="EW19" s="6">
        <f t="shared" si="40"/>
        <v>918.00000000000011</v>
      </c>
      <c r="EX19" s="6">
        <f t="shared" si="40"/>
        <v>918.00000000000011</v>
      </c>
      <c r="EY19" s="6">
        <f t="shared" si="40"/>
        <v>918.00000000000011</v>
      </c>
      <c r="EZ19" s="6">
        <f t="shared" si="40"/>
        <v>918.00000000000011</v>
      </c>
      <c r="FA19" s="6">
        <f t="shared" si="40"/>
        <v>918.00000000000011</v>
      </c>
      <c r="FB19" s="6">
        <f t="shared" si="40"/>
        <v>918.00000000000011</v>
      </c>
      <c r="FC19" s="6">
        <f t="shared" si="40"/>
        <v>918.00000000000011</v>
      </c>
      <c r="FD19" s="6">
        <f t="shared" si="40"/>
        <v>918.00000000000011</v>
      </c>
      <c r="FE19" s="6">
        <f t="shared" si="40"/>
        <v>918.00000000000011</v>
      </c>
      <c r="FF19" s="6">
        <f t="shared" si="40"/>
        <v>918.00000000000011</v>
      </c>
      <c r="FG19" s="6">
        <f t="shared" si="40"/>
        <v>918.00000000000011</v>
      </c>
      <c r="FH19" s="6">
        <f t="shared" ref="FH19:FZ19" si="41">FG13</f>
        <v>918.00000000000011</v>
      </c>
      <c r="FI19" s="6">
        <f t="shared" si="41"/>
        <v>918.00000000000011</v>
      </c>
      <c r="FJ19" s="6">
        <f t="shared" si="41"/>
        <v>918.00000000000011</v>
      </c>
      <c r="FK19" s="6">
        <f t="shared" si="41"/>
        <v>918.00000000000011</v>
      </c>
      <c r="FL19" s="6">
        <f t="shared" si="41"/>
        <v>918.00000000000011</v>
      </c>
      <c r="FM19" s="6">
        <f t="shared" si="41"/>
        <v>918.00000000000011</v>
      </c>
      <c r="FN19" s="6">
        <f t="shared" si="41"/>
        <v>918.00000000000011</v>
      </c>
      <c r="FO19" s="6">
        <f t="shared" si="41"/>
        <v>918.00000000000011</v>
      </c>
      <c r="FP19" s="6">
        <f t="shared" si="41"/>
        <v>918.00000000000011</v>
      </c>
      <c r="FQ19" s="6">
        <f t="shared" si="41"/>
        <v>918.00000000000011</v>
      </c>
      <c r="FR19" s="6">
        <f t="shared" si="41"/>
        <v>918.00000000000011</v>
      </c>
      <c r="FS19" s="6">
        <f t="shared" si="41"/>
        <v>918.00000000000011</v>
      </c>
      <c r="FT19" s="6">
        <f t="shared" si="41"/>
        <v>918.00000000000011</v>
      </c>
      <c r="FU19" s="6">
        <f t="shared" si="41"/>
        <v>918.00000000000011</v>
      </c>
      <c r="FV19" s="6">
        <f t="shared" si="41"/>
        <v>918.00000000000011</v>
      </c>
      <c r="FW19" s="6">
        <f t="shared" si="41"/>
        <v>918.00000000000011</v>
      </c>
      <c r="FX19" s="6">
        <f t="shared" si="41"/>
        <v>918.00000000000011</v>
      </c>
      <c r="FY19" s="6">
        <f t="shared" si="41"/>
        <v>918.00000000000011</v>
      </c>
      <c r="FZ19" s="6">
        <f t="shared" si="41"/>
        <v>918.00000000000011</v>
      </c>
    </row>
    <row r="20" spans="1:182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</row>
    <row r="21" spans="1:182" x14ac:dyDescent="0.2">
      <c r="A21" s="3" t="s">
        <v>13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</row>
    <row r="22" spans="1:182" x14ac:dyDescent="0.2">
      <c r="A22" t="str">
        <f>A19</f>
        <v>Battery</v>
      </c>
      <c r="C22" s="6">
        <f t="shared" ref="C22:AH22" si="42">IF(MONTH(C$7)=7,C16,)</f>
        <v>0</v>
      </c>
      <c r="D22" s="6">
        <f t="shared" si="42"/>
        <v>0</v>
      </c>
      <c r="E22" s="6">
        <f t="shared" si="42"/>
        <v>0</v>
      </c>
      <c r="F22" s="6">
        <f t="shared" si="42"/>
        <v>0</v>
      </c>
      <c r="G22" s="6">
        <f t="shared" si="42"/>
        <v>0</v>
      </c>
      <c r="H22" s="6">
        <f t="shared" si="42"/>
        <v>0</v>
      </c>
      <c r="I22" s="6">
        <f t="shared" si="42"/>
        <v>918.00000000000011</v>
      </c>
      <c r="J22" s="6">
        <f t="shared" si="42"/>
        <v>0</v>
      </c>
      <c r="K22" s="6">
        <f t="shared" si="42"/>
        <v>0</v>
      </c>
      <c r="L22" s="6">
        <f t="shared" si="42"/>
        <v>0</v>
      </c>
      <c r="M22" s="6">
        <f t="shared" si="42"/>
        <v>0</v>
      </c>
      <c r="N22" s="6">
        <f t="shared" si="42"/>
        <v>0</v>
      </c>
      <c r="O22" s="6">
        <f t="shared" si="42"/>
        <v>0</v>
      </c>
      <c r="P22" s="6">
        <f t="shared" si="42"/>
        <v>0</v>
      </c>
      <c r="Q22" s="6">
        <f t="shared" si="42"/>
        <v>0</v>
      </c>
      <c r="R22" s="6">
        <f t="shared" si="42"/>
        <v>0</v>
      </c>
      <c r="S22" s="6">
        <f t="shared" si="42"/>
        <v>0</v>
      </c>
      <c r="T22" s="6">
        <f t="shared" si="42"/>
        <v>0</v>
      </c>
      <c r="U22" s="6">
        <f t="shared" si="42"/>
        <v>918.00000000000011</v>
      </c>
      <c r="V22" s="6">
        <f t="shared" si="42"/>
        <v>0</v>
      </c>
      <c r="W22" s="6">
        <f t="shared" si="42"/>
        <v>0</v>
      </c>
      <c r="X22" s="6">
        <f t="shared" si="42"/>
        <v>0</v>
      </c>
      <c r="Y22" s="6">
        <f t="shared" si="42"/>
        <v>0</v>
      </c>
      <c r="Z22" s="6">
        <f t="shared" si="42"/>
        <v>0</v>
      </c>
      <c r="AA22" s="6">
        <f t="shared" si="42"/>
        <v>0</v>
      </c>
      <c r="AB22" s="6">
        <f t="shared" si="42"/>
        <v>0</v>
      </c>
      <c r="AC22" s="6">
        <f t="shared" si="42"/>
        <v>0</v>
      </c>
      <c r="AD22" s="6">
        <f t="shared" si="42"/>
        <v>0</v>
      </c>
      <c r="AE22" s="6">
        <f t="shared" si="42"/>
        <v>0</v>
      </c>
      <c r="AF22" s="6">
        <f t="shared" si="42"/>
        <v>0</v>
      </c>
      <c r="AG22" s="6">
        <f t="shared" si="42"/>
        <v>918.00000000000011</v>
      </c>
      <c r="AH22" s="6">
        <f t="shared" si="42"/>
        <v>0</v>
      </c>
      <c r="AI22" s="6">
        <f t="shared" ref="AI22:BN22" si="43">IF(MONTH(AI$7)=7,AI16,)</f>
        <v>0</v>
      </c>
      <c r="AJ22" s="6">
        <f t="shared" si="43"/>
        <v>0</v>
      </c>
      <c r="AK22" s="6">
        <f t="shared" si="43"/>
        <v>0</v>
      </c>
      <c r="AL22" s="6">
        <f t="shared" si="43"/>
        <v>0</v>
      </c>
      <c r="AM22" s="6">
        <f t="shared" si="43"/>
        <v>0</v>
      </c>
      <c r="AN22" s="6">
        <f t="shared" si="43"/>
        <v>0</v>
      </c>
      <c r="AO22" s="6">
        <f t="shared" si="43"/>
        <v>0</v>
      </c>
      <c r="AP22" s="6">
        <f t="shared" si="43"/>
        <v>0</v>
      </c>
      <c r="AQ22" s="6">
        <f t="shared" si="43"/>
        <v>0</v>
      </c>
      <c r="AR22" s="6">
        <f t="shared" si="43"/>
        <v>0</v>
      </c>
      <c r="AS22" s="6">
        <f t="shared" si="43"/>
        <v>918.00000000000011</v>
      </c>
      <c r="AT22" s="6">
        <f t="shared" si="43"/>
        <v>0</v>
      </c>
      <c r="AU22" s="6">
        <f t="shared" si="43"/>
        <v>0</v>
      </c>
      <c r="AV22" s="6">
        <f t="shared" si="43"/>
        <v>0</v>
      </c>
      <c r="AW22" s="6">
        <f t="shared" si="43"/>
        <v>0</v>
      </c>
      <c r="AX22" s="6">
        <f t="shared" si="43"/>
        <v>0</v>
      </c>
      <c r="AY22" s="6">
        <f t="shared" si="43"/>
        <v>0</v>
      </c>
      <c r="AZ22" s="6">
        <f t="shared" si="43"/>
        <v>0</v>
      </c>
      <c r="BA22" s="6">
        <f t="shared" si="43"/>
        <v>0</v>
      </c>
      <c r="BB22" s="6">
        <f t="shared" si="43"/>
        <v>0</v>
      </c>
      <c r="BC22" s="6">
        <f t="shared" si="43"/>
        <v>0</v>
      </c>
      <c r="BD22" s="6">
        <f t="shared" si="43"/>
        <v>0</v>
      </c>
      <c r="BE22" s="6">
        <f t="shared" si="43"/>
        <v>918.00000000000011</v>
      </c>
      <c r="BF22" s="6">
        <f t="shared" si="43"/>
        <v>0</v>
      </c>
      <c r="BG22" s="6">
        <f t="shared" si="43"/>
        <v>0</v>
      </c>
      <c r="BH22" s="6">
        <f t="shared" si="43"/>
        <v>0</v>
      </c>
      <c r="BI22" s="6">
        <f t="shared" si="43"/>
        <v>0</v>
      </c>
      <c r="BJ22" s="6">
        <f t="shared" si="43"/>
        <v>0</v>
      </c>
      <c r="BK22" s="6">
        <f t="shared" si="43"/>
        <v>0</v>
      </c>
      <c r="BL22" s="6">
        <f t="shared" si="43"/>
        <v>0</v>
      </c>
      <c r="BM22" s="6">
        <f t="shared" si="43"/>
        <v>0</v>
      </c>
      <c r="BN22" s="6">
        <f t="shared" si="43"/>
        <v>0</v>
      </c>
      <c r="BO22" s="6">
        <f t="shared" ref="BO22:CT22" si="44">IF(MONTH(BO$7)=7,BO16,)</f>
        <v>0</v>
      </c>
      <c r="BP22" s="6">
        <f t="shared" si="44"/>
        <v>0</v>
      </c>
      <c r="BQ22" s="6">
        <f t="shared" si="44"/>
        <v>918.00000000000011</v>
      </c>
      <c r="BR22" s="6">
        <f t="shared" si="44"/>
        <v>0</v>
      </c>
      <c r="BS22" s="6">
        <f t="shared" si="44"/>
        <v>0</v>
      </c>
      <c r="BT22" s="6">
        <f t="shared" si="44"/>
        <v>0</v>
      </c>
      <c r="BU22" s="6">
        <f t="shared" si="44"/>
        <v>0</v>
      </c>
      <c r="BV22" s="6">
        <f t="shared" si="44"/>
        <v>0</v>
      </c>
      <c r="BW22" s="6">
        <f t="shared" si="44"/>
        <v>0</v>
      </c>
      <c r="BX22" s="6">
        <f t="shared" si="44"/>
        <v>0</v>
      </c>
      <c r="BY22" s="6">
        <f t="shared" si="44"/>
        <v>0</v>
      </c>
      <c r="BZ22" s="6">
        <f t="shared" si="44"/>
        <v>0</v>
      </c>
      <c r="CA22" s="6">
        <f t="shared" si="44"/>
        <v>0</v>
      </c>
      <c r="CB22" s="6">
        <f t="shared" si="44"/>
        <v>0</v>
      </c>
      <c r="CC22" s="6">
        <f t="shared" si="44"/>
        <v>918.00000000000011</v>
      </c>
      <c r="CD22" s="6">
        <f t="shared" si="44"/>
        <v>0</v>
      </c>
      <c r="CE22" s="6">
        <f t="shared" si="44"/>
        <v>0</v>
      </c>
      <c r="CF22" s="6">
        <f t="shared" si="44"/>
        <v>0</v>
      </c>
      <c r="CG22" s="6">
        <f t="shared" si="44"/>
        <v>0</v>
      </c>
      <c r="CH22" s="6">
        <f t="shared" si="44"/>
        <v>0</v>
      </c>
      <c r="CI22" s="6">
        <f t="shared" si="44"/>
        <v>0</v>
      </c>
      <c r="CJ22" s="6">
        <f t="shared" si="44"/>
        <v>0</v>
      </c>
      <c r="CK22" s="6">
        <f t="shared" si="44"/>
        <v>0</v>
      </c>
      <c r="CL22" s="6">
        <f t="shared" si="44"/>
        <v>0</v>
      </c>
      <c r="CM22" s="6">
        <f t="shared" si="44"/>
        <v>0</v>
      </c>
      <c r="CN22" s="6">
        <f t="shared" si="44"/>
        <v>0</v>
      </c>
      <c r="CO22" s="6">
        <f t="shared" si="44"/>
        <v>918.00000000000011</v>
      </c>
      <c r="CP22" s="6">
        <f t="shared" si="44"/>
        <v>0</v>
      </c>
      <c r="CQ22" s="6">
        <f t="shared" si="44"/>
        <v>0</v>
      </c>
      <c r="CR22" s="6">
        <f t="shared" si="44"/>
        <v>0</v>
      </c>
      <c r="CS22" s="6">
        <f t="shared" si="44"/>
        <v>0</v>
      </c>
      <c r="CT22" s="6">
        <f t="shared" si="44"/>
        <v>0</v>
      </c>
      <c r="CU22" s="6">
        <f t="shared" ref="CU22:DZ22" si="45">IF(MONTH(CU$7)=7,CU16,)</f>
        <v>0</v>
      </c>
      <c r="CV22" s="6">
        <f t="shared" si="45"/>
        <v>0</v>
      </c>
      <c r="CW22" s="6">
        <f t="shared" si="45"/>
        <v>0</v>
      </c>
      <c r="CX22" s="6">
        <f t="shared" si="45"/>
        <v>0</v>
      </c>
      <c r="CY22" s="6">
        <f t="shared" si="45"/>
        <v>0</v>
      </c>
      <c r="CZ22" s="6">
        <f t="shared" si="45"/>
        <v>0</v>
      </c>
      <c r="DA22" s="6">
        <f t="shared" si="45"/>
        <v>918.00000000000011</v>
      </c>
      <c r="DB22" s="6">
        <f t="shared" si="45"/>
        <v>0</v>
      </c>
      <c r="DC22" s="6">
        <f t="shared" si="45"/>
        <v>0</v>
      </c>
      <c r="DD22" s="6">
        <f t="shared" si="45"/>
        <v>0</v>
      </c>
      <c r="DE22" s="6">
        <f t="shared" si="45"/>
        <v>0</v>
      </c>
      <c r="DF22" s="6">
        <f t="shared" si="45"/>
        <v>0</v>
      </c>
      <c r="DG22" s="6">
        <f t="shared" si="45"/>
        <v>0</v>
      </c>
      <c r="DH22" s="6">
        <f t="shared" si="45"/>
        <v>0</v>
      </c>
      <c r="DI22" s="6">
        <f t="shared" si="45"/>
        <v>0</v>
      </c>
      <c r="DJ22" s="6">
        <f t="shared" si="45"/>
        <v>0</v>
      </c>
      <c r="DK22" s="6">
        <f t="shared" si="45"/>
        <v>0</v>
      </c>
      <c r="DL22" s="6">
        <f t="shared" si="45"/>
        <v>0</v>
      </c>
      <c r="DM22" s="6">
        <f t="shared" si="45"/>
        <v>918.00000000000011</v>
      </c>
      <c r="DN22" s="6">
        <f t="shared" si="45"/>
        <v>0</v>
      </c>
      <c r="DO22" s="6">
        <f t="shared" si="45"/>
        <v>0</v>
      </c>
      <c r="DP22" s="6">
        <f t="shared" si="45"/>
        <v>0</v>
      </c>
      <c r="DQ22" s="6">
        <f t="shared" si="45"/>
        <v>0</v>
      </c>
      <c r="DR22" s="6">
        <f t="shared" si="45"/>
        <v>0</v>
      </c>
      <c r="DS22" s="6">
        <f t="shared" si="45"/>
        <v>0</v>
      </c>
      <c r="DT22" s="6">
        <f t="shared" si="45"/>
        <v>0</v>
      </c>
      <c r="DU22" s="6">
        <f t="shared" si="45"/>
        <v>0</v>
      </c>
      <c r="DV22" s="6">
        <f t="shared" si="45"/>
        <v>0</v>
      </c>
      <c r="DW22" s="6">
        <f t="shared" si="45"/>
        <v>0</v>
      </c>
      <c r="DX22" s="6">
        <f t="shared" si="45"/>
        <v>0</v>
      </c>
      <c r="DY22" s="6">
        <f t="shared" si="45"/>
        <v>918.00000000000011</v>
      </c>
      <c r="DZ22" s="6">
        <f t="shared" si="45"/>
        <v>0</v>
      </c>
      <c r="EA22" s="6">
        <f t="shared" ref="EA22:FF22" si="46">IF(MONTH(EA$7)=7,EA16,)</f>
        <v>0</v>
      </c>
      <c r="EB22" s="6">
        <f t="shared" si="46"/>
        <v>0</v>
      </c>
      <c r="EC22" s="6">
        <f t="shared" si="46"/>
        <v>0</v>
      </c>
      <c r="ED22" s="6">
        <f t="shared" si="46"/>
        <v>0</v>
      </c>
      <c r="EE22" s="6">
        <f t="shared" si="46"/>
        <v>0</v>
      </c>
      <c r="EF22" s="6">
        <f t="shared" si="46"/>
        <v>0</v>
      </c>
      <c r="EG22" s="6">
        <f t="shared" si="46"/>
        <v>0</v>
      </c>
      <c r="EH22" s="6">
        <f t="shared" si="46"/>
        <v>0</v>
      </c>
      <c r="EI22" s="6">
        <f t="shared" si="46"/>
        <v>0</v>
      </c>
      <c r="EJ22" s="6">
        <f t="shared" si="46"/>
        <v>0</v>
      </c>
      <c r="EK22" s="6">
        <f t="shared" si="46"/>
        <v>918.00000000000011</v>
      </c>
      <c r="EL22" s="6">
        <f t="shared" si="46"/>
        <v>0</v>
      </c>
      <c r="EM22" s="6">
        <f t="shared" si="46"/>
        <v>0</v>
      </c>
      <c r="EN22" s="6">
        <f t="shared" si="46"/>
        <v>0</v>
      </c>
      <c r="EO22" s="6">
        <f t="shared" si="46"/>
        <v>0</v>
      </c>
      <c r="EP22" s="6">
        <f t="shared" si="46"/>
        <v>0</v>
      </c>
      <c r="EQ22" s="6">
        <f t="shared" si="46"/>
        <v>0</v>
      </c>
      <c r="ER22" s="6">
        <f t="shared" si="46"/>
        <v>0</v>
      </c>
      <c r="ES22" s="6">
        <f t="shared" si="46"/>
        <v>0</v>
      </c>
      <c r="ET22" s="6">
        <f t="shared" si="46"/>
        <v>0</v>
      </c>
      <c r="EU22" s="6">
        <f t="shared" si="46"/>
        <v>0</v>
      </c>
      <c r="EV22" s="6">
        <f t="shared" si="46"/>
        <v>0</v>
      </c>
      <c r="EW22" s="6">
        <f t="shared" si="46"/>
        <v>918.00000000000011</v>
      </c>
      <c r="EX22" s="6">
        <f t="shared" si="46"/>
        <v>0</v>
      </c>
      <c r="EY22" s="6">
        <f t="shared" si="46"/>
        <v>0</v>
      </c>
      <c r="EZ22" s="6">
        <f t="shared" si="46"/>
        <v>0</v>
      </c>
      <c r="FA22" s="6">
        <f t="shared" si="46"/>
        <v>0</v>
      </c>
      <c r="FB22" s="6">
        <f t="shared" si="46"/>
        <v>0</v>
      </c>
      <c r="FC22" s="6">
        <f t="shared" si="46"/>
        <v>0</v>
      </c>
      <c r="FD22" s="6">
        <f t="shared" si="46"/>
        <v>0</v>
      </c>
      <c r="FE22" s="6">
        <f t="shared" si="46"/>
        <v>0</v>
      </c>
      <c r="FF22" s="6">
        <f t="shared" si="46"/>
        <v>0</v>
      </c>
      <c r="FG22" s="6">
        <f t="shared" ref="FG22:FZ22" si="47">IF(MONTH(FG$7)=7,FG16,)</f>
        <v>0</v>
      </c>
      <c r="FH22" s="6">
        <f t="shared" si="47"/>
        <v>0</v>
      </c>
      <c r="FI22" s="6">
        <f t="shared" si="47"/>
        <v>918.00000000000011</v>
      </c>
      <c r="FJ22" s="6">
        <f t="shared" si="47"/>
        <v>0</v>
      </c>
      <c r="FK22" s="6">
        <f t="shared" si="47"/>
        <v>0</v>
      </c>
      <c r="FL22" s="6">
        <f t="shared" si="47"/>
        <v>0</v>
      </c>
      <c r="FM22" s="6">
        <f t="shared" si="47"/>
        <v>0</v>
      </c>
      <c r="FN22" s="6">
        <f t="shared" si="47"/>
        <v>0</v>
      </c>
      <c r="FO22" s="6">
        <f t="shared" si="47"/>
        <v>0</v>
      </c>
      <c r="FP22" s="6">
        <f t="shared" si="47"/>
        <v>0</v>
      </c>
      <c r="FQ22" s="6">
        <f t="shared" si="47"/>
        <v>0</v>
      </c>
      <c r="FR22" s="6">
        <f t="shared" si="47"/>
        <v>0</v>
      </c>
      <c r="FS22" s="6">
        <f t="shared" si="47"/>
        <v>0</v>
      </c>
      <c r="FT22" s="6">
        <f t="shared" si="47"/>
        <v>0</v>
      </c>
      <c r="FU22" s="6">
        <f t="shared" si="47"/>
        <v>918.00000000000011</v>
      </c>
      <c r="FV22" s="6">
        <f t="shared" si="47"/>
        <v>0</v>
      </c>
      <c r="FW22" s="6">
        <f t="shared" si="47"/>
        <v>0</v>
      </c>
      <c r="FX22" s="6">
        <f t="shared" si="47"/>
        <v>0</v>
      </c>
      <c r="FY22" s="6">
        <f t="shared" si="47"/>
        <v>0</v>
      </c>
      <c r="FZ22" s="6">
        <f t="shared" si="47"/>
        <v>0</v>
      </c>
    </row>
    <row r="24" spans="1:182" x14ac:dyDescent="0.2">
      <c r="A24" s="3" t="s">
        <v>22</v>
      </c>
      <c r="C24" s="1"/>
    </row>
    <row r="25" spans="1:182" x14ac:dyDescent="0.2">
      <c r="A25" t="str">
        <f>A22</f>
        <v>Battery</v>
      </c>
      <c r="C25" s="6">
        <f t="shared" ref="C25:AH25" si="48">IF(MONTH(C$7)=6,SUMIF($C$7:$FZ$7,EOMONTH(C$7,-12)+1,$C22:$FZ22)*(1+Reserve_Margin_for_Capacity),B25)</f>
        <v>0</v>
      </c>
      <c r="D25" s="6">
        <f t="shared" si="48"/>
        <v>0</v>
      </c>
      <c r="E25" s="6">
        <f t="shared" si="48"/>
        <v>0</v>
      </c>
      <c r="F25" s="6">
        <f t="shared" si="48"/>
        <v>0</v>
      </c>
      <c r="G25" s="6">
        <f t="shared" si="48"/>
        <v>0</v>
      </c>
      <c r="H25" s="6">
        <f t="shared" si="48"/>
        <v>0</v>
      </c>
      <c r="I25" s="6">
        <f t="shared" si="48"/>
        <v>0</v>
      </c>
      <c r="J25" s="6">
        <f t="shared" si="48"/>
        <v>0</v>
      </c>
      <c r="K25" s="6">
        <f t="shared" si="48"/>
        <v>0</v>
      </c>
      <c r="L25" s="6">
        <f t="shared" si="48"/>
        <v>0</v>
      </c>
      <c r="M25" s="6">
        <f t="shared" si="48"/>
        <v>0</v>
      </c>
      <c r="N25" s="6">
        <f t="shared" si="48"/>
        <v>0</v>
      </c>
      <c r="O25" s="6">
        <f t="shared" si="48"/>
        <v>0</v>
      </c>
      <c r="P25" s="6">
        <f t="shared" si="48"/>
        <v>0</v>
      </c>
      <c r="Q25" s="6">
        <f t="shared" si="48"/>
        <v>0</v>
      </c>
      <c r="R25" s="6">
        <f t="shared" si="48"/>
        <v>0</v>
      </c>
      <c r="S25" s="6">
        <f t="shared" si="48"/>
        <v>0</v>
      </c>
      <c r="T25" s="6">
        <f t="shared" si="48"/>
        <v>1193.4000000000001</v>
      </c>
      <c r="U25" s="6">
        <f t="shared" si="48"/>
        <v>1193.4000000000001</v>
      </c>
      <c r="V25" s="6">
        <f t="shared" si="48"/>
        <v>1193.4000000000001</v>
      </c>
      <c r="W25" s="6">
        <f t="shared" si="48"/>
        <v>1193.4000000000001</v>
      </c>
      <c r="X25" s="6">
        <f t="shared" si="48"/>
        <v>1193.4000000000001</v>
      </c>
      <c r="Y25" s="6">
        <f t="shared" si="48"/>
        <v>1193.4000000000001</v>
      </c>
      <c r="Z25" s="6">
        <f t="shared" si="48"/>
        <v>1193.4000000000001</v>
      </c>
      <c r="AA25" s="6">
        <f t="shared" si="48"/>
        <v>1193.4000000000001</v>
      </c>
      <c r="AB25" s="6">
        <f t="shared" si="48"/>
        <v>1193.4000000000001</v>
      </c>
      <c r="AC25" s="6">
        <f t="shared" si="48"/>
        <v>1193.4000000000001</v>
      </c>
      <c r="AD25" s="6">
        <f t="shared" si="48"/>
        <v>1193.4000000000001</v>
      </c>
      <c r="AE25" s="6">
        <f t="shared" si="48"/>
        <v>1193.4000000000001</v>
      </c>
      <c r="AF25" s="6">
        <f t="shared" si="48"/>
        <v>1193.4000000000001</v>
      </c>
      <c r="AG25" s="6">
        <f t="shared" si="48"/>
        <v>1193.4000000000001</v>
      </c>
      <c r="AH25" s="6">
        <f t="shared" si="48"/>
        <v>1193.4000000000001</v>
      </c>
      <c r="AI25" s="6">
        <f t="shared" ref="AI25:BN25" si="49">IF(MONTH(AI$7)=6,SUMIF($C$7:$FZ$7,EOMONTH(AI$7,-12)+1,$C22:$FZ22)*(1+Reserve_Margin_for_Capacity),AH25)</f>
        <v>1193.4000000000001</v>
      </c>
      <c r="AJ25" s="6">
        <f t="shared" si="49"/>
        <v>1193.4000000000001</v>
      </c>
      <c r="AK25" s="6">
        <f t="shared" si="49"/>
        <v>1193.4000000000001</v>
      </c>
      <c r="AL25" s="6">
        <f t="shared" si="49"/>
        <v>1193.4000000000001</v>
      </c>
      <c r="AM25" s="6">
        <f t="shared" si="49"/>
        <v>1193.4000000000001</v>
      </c>
      <c r="AN25" s="6">
        <f t="shared" si="49"/>
        <v>1193.4000000000001</v>
      </c>
      <c r="AO25" s="6">
        <f t="shared" si="49"/>
        <v>1193.4000000000001</v>
      </c>
      <c r="AP25" s="6">
        <f t="shared" si="49"/>
        <v>1193.4000000000001</v>
      </c>
      <c r="AQ25" s="6">
        <f t="shared" si="49"/>
        <v>1193.4000000000001</v>
      </c>
      <c r="AR25" s="6">
        <f t="shared" si="49"/>
        <v>1193.4000000000001</v>
      </c>
      <c r="AS25" s="6">
        <f t="shared" si="49"/>
        <v>1193.4000000000001</v>
      </c>
      <c r="AT25" s="6">
        <f t="shared" si="49"/>
        <v>1193.4000000000001</v>
      </c>
      <c r="AU25" s="6">
        <f t="shared" si="49"/>
        <v>1193.4000000000001</v>
      </c>
      <c r="AV25" s="6">
        <f t="shared" si="49"/>
        <v>1193.4000000000001</v>
      </c>
      <c r="AW25" s="6">
        <f t="shared" si="49"/>
        <v>1193.4000000000001</v>
      </c>
      <c r="AX25" s="6">
        <f t="shared" si="49"/>
        <v>1193.4000000000001</v>
      </c>
      <c r="AY25" s="6">
        <f t="shared" si="49"/>
        <v>1193.4000000000001</v>
      </c>
      <c r="AZ25" s="6">
        <f t="shared" si="49"/>
        <v>1193.4000000000001</v>
      </c>
      <c r="BA25" s="6">
        <f t="shared" si="49"/>
        <v>1193.4000000000001</v>
      </c>
      <c r="BB25" s="6">
        <f t="shared" si="49"/>
        <v>1193.4000000000001</v>
      </c>
      <c r="BC25" s="6">
        <f t="shared" si="49"/>
        <v>1193.4000000000001</v>
      </c>
      <c r="BD25" s="6">
        <f t="shared" si="49"/>
        <v>1193.4000000000001</v>
      </c>
      <c r="BE25" s="6">
        <f t="shared" si="49"/>
        <v>1193.4000000000001</v>
      </c>
      <c r="BF25" s="6">
        <f t="shared" si="49"/>
        <v>1193.4000000000001</v>
      </c>
      <c r="BG25" s="6">
        <f t="shared" si="49"/>
        <v>1193.4000000000001</v>
      </c>
      <c r="BH25" s="6">
        <f t="shared" si="49"/>
        <v>1193.4000000000001</v>
      </c>
      <c r="BI25" s="6">
        <f t="shared" si="49"/>
        <v>1193.4000000000001</v>
      </c>
      <c r="BJ25" s="6">
        <f t="shared" si="49"/>
        <v>1193.4000000000001</v>
      </c>
      <c r="BK25" s="6">
        <f t="shared" si="49"/>
        <v>1193.4000000000001</v>
      </c>
      <c r="BL25" s="6">
        <f t="shared" si="49"/>
        <v>1193.4000000000001</v>
      </c>
      <c r="BM25" s="6">
        <f t="shared" si="49"/>
        <v>1193.4000000000001</v>
      </c>
      <c r="BN25" s="6">
        <f t="shared" si="49"/>
        <v>1193.4000000000001</v>
      </c>
      <c r="BO25" s="6">
        <f t="shared" ref="BO25:CT25" si="50">IF(MONTH(BO$7)=6,SUMIF($C$7:$FZ$7,EOMONTH(BO$7,-12)+1,$C22:$FZ22)*(1+Reserve_Margin_for_Capacity),BN25)</f>
        <v>1193.4000000000001</v>
      </c>
      <c r="BP25" s="6">
        <f t="shared" si="50"/>
        <v>1193.4000000000001</v>
      </c>
      <c r="BQ25" s="6">
        <f t="shared" si="50"/>
        <v>1193.4000000000001</v>
      </c>
      <c r="BR25" s="6">
        <f t="shared" si="50"/>
        <v>1193.4000000000001</v>
      </c>
      <c r="BS25" s="6">
        <f t="shared" si="50"/>
        <v>1193.4000000000001</v>
      </c>
      <c r="BT25" s="6">
        <f t="shared" si="50"/>
        <v>1193.4000000000001</v>
      </c>
      <c r="BU25" s="6">
        <f t="shared" si="50"/>
        <v>1193.4000000000001</v>
      </c>
      <c r="BV25" s="6">
        <f t="shared" si="50"/>
        <v>1193.4000000000001</v>
      </c>
      <c r="BW25" s="6">
        <f t="shared" si="50"/>
        <v>1193.4000000000001</v>
      </c>
      <c r="BX25" s="6">
        <f t="shared" si="50"/>
        <v>1193.4000000000001</v>
      </c>
      <c r="BY25" s="6">
        <f t="shared" si="50"/>
        <v>1193.4000000000001</v>
      </c>
      <c r="BZ25" s="6">
        <f t="shared" si="50"/>
        <v>1193.4000000000001</v>
      </c>
      <c r="CA25" s="6">
        <f t="shared" si="50"/>
        <v>1193.4000000000001</v>
      </c>
      <c r="CB25" s="6">
        <f t="shared" si="50"/>
        <v>1193.4000000000001</v>
      </c>
      <c r="CC25" s="6">
        <f t="shared" si="50"/>
        <v>1193.4000000000001</v>
      </c>
      <c r="CD25" s="6">
        <f t="shared" si="50"/>
        <v>1193.4000000000001</v>
      </c>
      <c r="CE25" s="6">
        <f t="shared" si="50"/>
        <v>1193.4000000000001</v>
      </c>
      <c r="CF25" s="6">
        <f t="shared" si="50"/>
        <v>1193.4000000000001</v>
      </c>
      <c r="CG25" s="6">
        <f t="shared" si="50"/>
        <v>1193.4000000000001</v>
      </c>
      <c r="CH25" s="6">
        <f t="shared" si="50"/>
        <v>1193.4000000000001</v>
      </c>
      <c r="CI25" s="6">
        <f t="shared" si="50"/>
        <v>1193.4000000000001</v>
      </c>
      <c r="CJ25" s="6">
        <f t="shared" si="50"/>
        <v>1193.4000000000001</v>
      </c>
      <c r="CK25" s="6">
        <f t="shared" si="50"/>
        <v>1193.4000000000001</v>
      </c>
      <c r="CL25" s="6">
        <f t="shared" si="50"/>
        <v>1193.4000000000001</v>
      </c>
      <c r="CM25" s="6">
        <f t="shared" si="50"/>
        <v>1193.4000000000001</v>
      </c>
      <c r="CN25" s="6">
        <f t="shared" si="50"/>
        <v>1193.4000000000001</v>
      </c>
      <c r="CO25" s="6">
        <f t="shared" si="50"/>
        <v>1193.4000000000001</v>
      </c>
      <c r="CP25" s="6">
        <f t="shared" si="50"/>
        <v>1193.4000000000001</v>
      </c>
      <c r="CQ25" s="6">
        <f t="shared" si="50"/>
        <v>1193.4000000000001</v>
      </c>
      <c r="CR25" s="6">
        <f t="shared" si="50"/>
        <v>1193.4000000000001</v>
      </c>
      <c r="CS25" s="6">
        <f t="shared" si="50"/>
        <v>1193.4000000000001</v>
      </c>
      <c r="CT25" s="6">
        <f t="shared" si="50"/>
        <v>1193.4000000000001</v>
      </c>
      <c r="CU25" s="6">
        <f t="shared" ref="CU25:DZ25" si="51">IF(MONTH(CU$7)=6,SUMIF($C$7:$FZ$7,EOMONTH(CU$7,-12)+1,$C22:$FZ22)*(1+Reserve_Margin_for_Capacity),CT25)</f>
        <v>1193.4000000000001</v>
      </c>
      <c r="CV25" s="6">
        <f t="shared" si="51"/>
        <v>1193.4000000000001</v>
      </c>
      <c r="CW25" s="6">
        <f t="shared" si="51"/>
        <v>1193.4000000000001</v>
      </c>
      <c r="CX25" s="6">
        <f t="shared" si="51"/>
        <v>1193.4000000000001</v>
      </c>
      <c r="CY25" s="6">
        <f t="shared" si="51"/>
        <v>1193.4000000000001</v>
      </c>
      <c r="CZ25" s="6">
        <f t="shared" si="51"/>
        <v>1193.4000000000001</v>
      </c>
      <c r="DA25" s="6">
        <f t="shared" si="51"/>
        <v>1193.4000000000001</v>
      </c>
      <c r="DB25" s="6">
        <f t="shared" si="51"/>
        <v>1193.4000000000001</v>
      </c>
      <c r="DC25" s="6">
        <f t="shared" si="51"/>
        <v>1193.4000000000001</v>
      </c>
      <c r="DD25" s="6">
        <f t="shared" si="51"/>
        <v>1193.4000000000001</v>
      </c>
      <c r="DE25" s="6">
        <f t="shared" si="51"/>
        <v>1193.4000000000001</v>
      </c>
      <c r="DF25" s="6">
        <f t="shared" si="51"/>
        <v>1193.4000000000001</v>
      </c>
      <c r="DG25" s="6">
        <f t="shared" si="51"/>
        <v>1193.4000000000001</v>
      </c>
      <c r="DH25" s="6">
        <f t="shared" si="51"/>
        <v>1193.4000000000001</v>
      </c>
      <c r="DI25" s="6">
        <f t="shared" si="51"/>
        <v>1193.4000000000001</v>
      </c>
      <c r="DJ25" s="6">
        <f t="shared" si="51"/>
        <v>1193.4000000000001</v>
      </c>
      <c r="DK25" s="6">
        <f t="shared" si="51"/>
        <v>1193.4000000000001</v>
      </c>
      <c r="DL25" s="6">
        <f t="shared" si="51"/>
        <v>1193.4000000000001</v>
      </c>
      <c r="DM25" s="6">
        <f t="shared" si="51"/>
        <v>1193.4000000000001</v>
      </c>
      <c r="DN25" s="6">
        <f t="shared" si="51"/>
        <v>1193.4000000000001</v>
      </c>
      <c r="DO25" s="6">
        <f t="shared" si="51"/>
        <v>1193.4000000000001</v>
      </c>
      <c r="DP25" s="6">
        <f t="shared" si="51"/>
        <v>1193.4000000000001</v>
      </c>
      <c r="DQ25" s="6">
        <f t="shared" si="51"/>
        <v>1193.4000000000001</v>
      </c>
      <c r="DR25" s="6">
        <f t="shared" si="51"/>
        <v>1193.4000000000001</v>
      </c>
      <c r="DS25" s="6">
        <f t="shared" si="51"/>
        <v>1193.4000000000001</v>
      </c>
      <c r="DT25" s="6">
        <f t="shared" si="51"/>
        <v>1193.4000000000001</v>
      </c>
      <c r="DU25" s="6">
        <f t="shared" si="51"/>
        <v>1193.4000000000001</v>
      </c>
      <c r="DV25" s="6">
        <f t="shared" si="51"/>
        <v>1193.4000000000001</v>
      </c>
      <c r="DW25" s="6">
        <f t="shared" si="51"/>
        <v>1193.4000000000001</v>
      </c>
      <c r="DX25" s="6">
        <f t="shared" si="51"/>
        <v>1193.4000000000001</v>
      </c>
      <c r="DY25" s="6">
        <f t="shared" si="51"/>
        <v>1193.4000000000001</v>
      </c>
      <c r="DZ25" s="6">
        <f t="shared" si="51"/>
        <v>1193.4000000000001</v>
      </c>
      <c r="EA25" s="6">
        <f t="shared" ref="EA25:FF25" si="52">IF(MONTH(EA$7)=6,SUMIF($C$7:$FZ$7,EOMONTH(EA$7,-12)+1,$C22:$FZ22)*(1+Reserve_Margin_for_Capacity),DZ25)</f>
        <v>1193.4000000000001</v>
      </c>
      <c r="EB25" s="6">
        <f t="shared" si="52"/>
        <v>1193.4000000000001</v>
      </c>
      <c r="EC25" s="6">
        <f t="shared" si="52"/>
        <v>1193.4000000000001</v>
      </c>
      <c r="ED25" s="6">
        <f t="shared" si="52"/>
        <v>1193.4000000000001</v>
      </c>
      <c r="EE25" s="6">
        <f t="shared" si="52"/>
        <v>1193.4000000000001</v>
      </c>
      <c r="EF25" s="6">
        <f t="shared" si="52"/>
        <v>1193.4000000000001</v>
      </c>
      <c r="EG25" s="6">
        <f t="shared" si="52"/>
        <v>1193.4000000000001</v>
      </c>
      <c r="EH25" s="6">
        <f t="shared" si="52"/>
        <v>1193.4000000000001</v>
      </c>
      <c r="EI25" s="6">
        <f t="shared" si="52"/>
        <v>1193.4000000000001</v>
      </c>
      <c r="EJ25" s="6">
        <f t="shared" si="52"/>
        <v>1193.4000000000001</v>
      </c>
      <c r="EK25" s="6">
        <f t="shared" si="52"/>
        <v>1193.4000000000001</v>
      </c>
      <c r="EL25" s="6">
        <f t="shared" si="52"/>
        <v>1193.4000000000001</v>
      </c>
      <c r="EM25" s="6">
        <f t="shared" si="52"/>
        <v>1193.4000000000001</v>
      </c>
      <c r="EN25" s="6">
        <f t="shared" si="52"/>
        <v>1193.4000000000001</v>
      </c>
      <c r="EO25" s="6">
        <f t="shared" si="52"/>
        <v>1193.4000000000001</v>
      </c>
      <c r="EP25" s="6">
        <f t="shared" si="52"/>
        <v>1193.4000000000001</v>
      </c>
      <c r="EQ25" s="6">
        <f t="shared" si="52"/>
        <v>1193.4000000000001</v>
      </c>
      <c r="ER25" s="6">
        <f t="shared" si="52"/>
        <v>1193.4000000000001</v>
      </c>
      <c r="ES25" s="6">
        <f t="shared" si="52"/>
        <v>1193.4000000000001</v>
      </c>
      <c r="ET25" s="6">
        <f t="shared" si="52"/>
        <v>1193.4000000000001</v>
      </c>
      <c r="EU25" s="6">
        <f t="shared" si="52"/>
        <v>1193.4000000000001</v>
      </c>
      <c r="EV25" s="6">
        <f t="shared" si="52"/>
        <v>1193.4000000000001</v>
      </c>
      <c r="EW25" s="6">
        <f t="shared" si="52"/>
        <v>1193.4000000000001</v>
      </c>
      <c r="EX25" s="6">
        <f t="shared" si="52"/>
        <v>1193.4000000000001</v>
      </c>
      <c r="EY25" s="6">
        <f t="shared" si="52"/>
        <v>1193.4000000000001</v>
      </c>
      <c r="EZ25" s="6">
        <f t="shared" si="52"/>
        <v>1193.4000000000001</v>
      </c>
      <c r="FA25" s="6">
        <f t="shared" si="52"/>
        <v>1193.4000000000001</v>
      </c>
      <c r="FB25" s="6">
        <f t="shared" si="52"/>
        <v>1193.4000000000001</v>
      </c>
      <c r="FC25" s="6">
        <f t="shared" si="52"/>
        <v>1193.4000000000001</v>
      </c>
      <c r="FD25" s="6">
        <f t="shared" si="52"/>
        <v>1193.4000000000001</v>
      </c>
      <c r="FE25" s="6">
        <f t="shared" si="52"/>
        <v>1193.4000000000001</v>
      </c>
      <c r="FF25" s="6">
        <f t="shared" si="52"/>
        <v>1193.4000000000001</v>
      </c>
      <c r="FG25" s="6">
        <f t="shared" ref="FG25:FZ25" si="53">IF(MONTH(FG$7)=6,SUMIF($C$7:$FZ$7,EOMONTH(FG$7,-12)+1,$C22:$FZ22)*(1+Reserve_Margin_for_Capacity),FF25)</f>
        <v>1193.4000000000001</v>
      </c>
      <c r="FH25" s="6">
        <f t="shared" si="53"/>
        <v>1193.4000000000001</v>
      </c>
      <c r="FI25" s="6">
        <f t="shared" si="53"/>
        <v>1193.4000000000001</v>
      </c>
      <c r="FJ25" s="6">
        <f t="shared" si="53"/>
        <v>1193.4000000000001</v>
      </c>
      <c r="FK25" s="6">
        <f t="shared" si="53"/>
        <v>1193.4000000000001</v>
      </c>
      <c r="FL25" s="6">
        <f t="shared" si="53"/>
        <v>1193.4000000000001</v>
      </c>
      <c r="FM25" s="6">
        <f t="shared" si="53"/>
        <v>1193.4000000000001</v>
      </c>
      <c r="FN25" s="6">
        <f t="shared" si="53"/>
        <v>1193.4000000000001</v>
      </c>
      <c r="FO25" s="6">
        <f t="shared" si="53"/>
        <v>1193.4000000000001</v>
      </c>
      <c r="FP25" s="6">
        <f t="shared" si="53"/>
        <v>1193.4000000000001</v>
      </c>
      <c r="FQ25" s="6">
        <f t="shared" si="53"/>
        <v>1193.4000000000001</v>
      </c>
      <c r="FR25" s="6">
        <f t="shared" si="53"/>
        <v>1193.4000000000001</v>
      </c>
      <c r="FS25" s="6">
        <f t="shared" si="53"/>
        <v>1193.4000000000001</v>
      </c>
      <c r="FT25" s="6">
        <f t="shared" si="53"/>
        <v>1193.4000000000001</v>
      </c>
      <c r="FU25" s="6">
        <f t="shared" si="53"/>
        <v>1193.4000000000001</v>
      </c>
      <c r="FV25" s="6">
        <f t="shared" si="53"/>
        <v>1193.4000000000001</v>
      </c>
      <c r="FW25" s="6">
        <f t="shared" si="53"/>
        <v>1193.4000000000001</v>
      </c>
      <c r="FX25" s="6">
        <f t="shared" si="53"/>
        <v>1193.4000000000001</v>
      </c>
      <c r="FY25" s="6">
        <f t="shared" si="53"/>
        <v>1193.4000000000001</v>
      </c>
      <c r="FZ25" s="6">
        <f t="shared" si="53"/>
        <v>1193.4000000000001</v>
      </c>
    </row>
    <row r="27" spans="1:182" x14ac:dyDescent="0.2">
      <c r="A27" s="3" t="s">
        <v>15</v>
      </c>
      <c r="G27" t="s">
        <v>25</v>
      </c>
    </row>
    <row r="28" spans="1:182" x14ac:dyDescent="0.2">
      <c r="A28" t="str">
        <f>A25</f>
        <v>Battery</v>
      </c>
      <c r="C28" s="7">
        <f t="shared" ref="C28:AH28" si="54">C$10*C19/1000</f>
        <v>0</v>
      </c>
      <c r="D28" s="7">
        <f t="shared" si="54"/>
        <v>8.8504380000000022</v>
      </c>
      <c r="E28" s="7">
        <f t="shared" si="54"/>
        <v>8.8504380000000022</v>
      </c>
      <c r="F28" s="7">
        <f t="shared" si="54"/>
        <v>8.8504380000000022</v>
      </c>
      <c r="G28" s="7">
        <f t="shared" si="54"/>
        <v>8.8504380000000022</v>
      </c>
      <c r="H28" s="7">
        <f t="shared" si="54"/>
        <v>9.3005257500000003</v>
      </c>
      <c r="I28" s="7">
        <f t="shared" si="54"/>
        <v>9.3005257500000003</v>
      </c>
      <c r="J28" s="7">
        <f t="shared" si="54"/>
        <v>9.3005257500000003</v>
      </c>
      <c r="K28" s="7">
        <f t="shared" si="54"/>
        <v>9.3005257500000003</v>
      </c>
      <c r="L28" s="7">
        <f t="shared" si="54"/>
        <v>9.3005257500000003</v>
      </c>
      <c r="M28" s="7">
        <f t="shared" si="54"/>
        <v>9.3005257500000003</v>
      </c>
      <c r="N28" s="7">
        <f t="shared" si="54"/>
        <v>9.3005257500000003</v>
      </c>
      <c r="O28" s="7">
        <f t="shared" si="54"/>
        <v>9.3005257500000003</v>
      </c>
      <c r="P28" s="7">
        <f t="shared" si="54"/>
        <v>9.3005257500000003</v>
      </c>
      <c r="Q28" s="7">
        <f t="shared" si="54"/>
        <v>9.3005257500000003</v>
      </c>
      <c r="R28" s="7">
        <f t="shared" si="54"/>
        <v>9.3005257500000003</v>
      </c>
      <c r="S28" s="7">
        <f t="shared" si="54"/>
        <v>9.3005257500000003</v>
      </c>
      <c r="T28" s="7">
        <f t="shared" si="54"/>
        <v>9.807751350000002</v>
      </c>
      <c r="U28" s="7">
        <f t="shared" si="54"/>
        <v>9.807751350000002</v>
      </c>
      <c r="V28" s="7">
        <f t="shared" si="54"/>
        <v>9.807751350000002</v>
      </c>
      <c r="W28" s="7">
        <f t="shared" si="54"/>
        <v>9.807751350000002</v>
      </c>
      <c r="X28" s="7">
        <f t="shared" si="54"/>
        <v>9.807751350000002</v>
      </c>
      <c r="Y28" s="7">
        <f t="shared" si="54"/>
        <v>9.807751350000002</v>
      </c>
      <c r="Z28" s="7">
        <f t="shared" si="54"/>
        <v>9.807751350000002</v>
      </c>
      <c r="AA28" s="7">
        <f t="shared" si="54"/>
        <v>9.807751350000002</v>
      </c>
      <c r="AB28" s="7">
        <f t="shared" si="54"/>
        <v>9.807751350000002</v>
      </c>
      <c r="AC28" s="7">
        <f t="shared" si="54"/>
        <v>9.807751350000002</v>
      </c>
      <c r="AD28" s="7">
        <f t="shared" si="54"/>
        <v>9.807751350000002</v>
      </c>
      <c r="AE28" s="7">
        <f t="shared" si="54"/>
        <v>9.807751350000002</v>
      </c>
      <c r="AF28" s="7">
        <f t="shared" si="54"/>
        <v>10.171022310000001</v>
      </c>
      <c r="AG28" s="7">
        <f t="shared" si="54"/>
        <v>10.171022310000001</v>
      </c>
      <c r="AH28" s="7">
        <f t="shared" si="54"/>
        <v>10.171022310000001</v>
      </c>
      <c r="AI28" s="7">
        <f t="shared" ref="AI28:BN28" si="55">AI$10*AI19/1000</f>
        <v>10.171022310000001</v>
      </c>
      <c r="AJ28" s="7">
        <f t="shared" si="55"/>
        <v>10.171022310000001</v>
      </c>
      <c r="AK28" s="7">
        <f t="shared" si="55"/>
        <v>10.171022310000001</v>
      </c>
      <c r="AL28" s="7">
        <f t="shared" si="55"/>
        <v>10.171022310000001</v>
      </c>
      <c r="AM28" s="7">
        <f t="shared" si="55"/>
        <v>10.171022310000001</v>
      </c>
      <c r="AN28" s="7">
        <f t="shared" si="55"/>
        <v>10.171022310000001</v>
      </c>
      <c r="AO28" s="7">
        <f t="shared" si="55"/>
        <v>10.171022310000001</v>
      </c>
      <c r="AP28" s="7">
        <f t="shared" si="55"/>
        <v>10.171022310000001</v>
      </c>
      <c r="AQ28" s="7">
        <f t="shared" si="55"/>
        <v>10.171022310000001</v>
      </c>
      <c r="AR28" s="7">
        <f t="shared" si="55"/>
        <v>10.522789689600003</v>
      </c>
      <c r="AS28" s="7">
        <f t="shared" si="55"/>
        <v>10.522789689600003</v>
      </c>
      <c r="AT28" s="7">
        <f t="shared" si="55"/>
        <v>10.522789689600003</v>
      </c>
      <c r="AU28" s="7">
        <f t="shared" si="55"/>
        <v>10.522789689600003</v>
      </c>
      <c r="AV28" s="7">
        <f t="shared" si="55"/>
        <v>10.522789689600003</v>
      </c>
      <c r="AW28" s="7">
        <f t="shared" si="55"/>
        <v>10.522789689600003</v>
      </c>
      <c r="AX28" s="7">
        <f t="shared" si="55"/>
        <v>10.522789689600003</v>
      </c>
      <c r="AY28" s="7">
        <f t="shared" si="55"/>
        <v>10.522789689600003</v>
      </c>
      <c r="AZ28" s="7">
        <f t="shared" si="55"/>
        <v>10.522789689600003</v>
      </c>
      <c r="BA28" s="7">
        <f t="shared" si="55"/>
        <v>10.522789689600003</v>
      </c>
      <c r="BB28" s="7">
        <f t="shared" si="55"/>
        <v>10.522789689600003</v>
      </c>
      <c r="BC28" s="7">
        <f t="shared" si="55"/>
        <v>10.522789689600003</v>
      </c>
      <c r="BD28" s="7">
        <f t="shared" si="55"/>
        <v>10.860863267637004</v>
      </c>
      <c r="BE28" s="7">
        <f t="shared" si="55"/>
        <v>10.860863267637004</v>
      </c>
      <c r="BF28" s="7">
        <f t="shared" si="55"/>
        <v>10.860863267637004</v>
      </c>
      <c r="BG28" s="7">
        <f t="shared" si="55"/>
        <v>10.860863267637004</v>
      </c>
      <c r="BH28" s="7">
        <f t="shared" si="55"/>
        <v>10.860863267637004</v>
      </c>
      <c r="BI28" s="7">
        <f t="shared" si="55"/>
        <v>10.860863267637004</v>
      </c>
      <c r="BJ28" s="7">
        <f t="shared" si="55"/>
        <v>10.860863267637004</v>
      </c>
      <c r="BK28" s="7">
        <f t="shared" si="55"/>
        <v>10.860863267637004</v>
      </c>
      <c r="BL28" s="7">
        <f t="shared" si="55"/>
        <v>10.860863267637004</v>
      </c>
      <c r="BM28" s="7">
        <f t="shared" si="55"/>
        <v>10.860863267637004</v>
      </c>
      <c r="BN28" s="7">
        <f t="shared" si="55"/>
        <v>10.860863267637004</v>
      </c>
      <c r="BO28" s="7">
        <f t="shared" ref="BO28:CT28" si="56">BO$10*BO19/1000</f>
        <v>10.860863267637004</v>
      </c>
      <c r="BP28" s="7">
        <f t="shared" si="56"/>
        <v>11.078080532989745</v>
      </c>
      <c r="BQ28" s="7">
        <f t="shared" si="56"/>
        <v>11.078080532989745</v>
      </c>
      <c r="BR28" s="7">
        <f t="shared" si="56"/>
        <v>11.078080532989745</v>
      </c>
      <c r="BS28" s="7">
        <f t="shared" si="56"/>
        <v>11.078080532989745</v>
      </c>
      <c r="BT28" s="7">
        <f t="shared" si="56"/>
        <v>11.078080532989745</v>
      </c>
      <c r="BU28" s="7">
        <f t="shared" si="56"/>
        <v>11.078080532989745</v>
      </c>
      <c r="BV28" s="7">
        <f t="shared" si="56"/>
        <v>11.078080532989745</v>
      </c>
      <c r="BW28" s="7">
        <f t="shared" si="56"/>
        <v>11.078080532989745</v>
      </c>
      <c r="BX28" s="7">
        <f t="shared" si="56"/>
        <v>11.078080532989745</v>
      </c>
      <c r="BY28" s="7">
        <f t="shared" si="56"/>
        <v>11.078080532989745</v>
      </c>
      <c r="BZ28" s="7">
        <f t="shared" si="56"/>
        <v>11.078080532989745</v>
      </c>
      <c r="CA28" s="7">
        <f t="shared" si="56"/>
        <v>11.078080532989745</v>
      </c>
      <c r="CB28" s="7">
        <f t="shared" si="56"/>
        <v>11.299642143649542</v>
      </c>
      <c r="CC28" s="7">
        <f t="shared" si="56"/>
        <v>11.299642143649542</v>
      </c>
      <c r="CD28" s="7">
        <f t="shared" si="56"/>
        <v>11.299642143649542</v>
      </c>
      <c r="CE28" s="7">
        <f t="shared" si="56"/>
        <v>11.299642143649542</v>
      </c>
      <c r="CF28" s="7">
        <f t="shared" si="56"/>
        <v>11.299642143649542</v>
      </c>
      <c r="CG28" s="7">
        <f t="shared" si="56"/>
        <v>11.299642143649542</v>
      </c>
      <c r="CH28" s="7">
        <f t="shared" si="56"/>
        <v>11.299642143649542</v>
      </c>
      <c r="CI28" s="7">
        <f t="shared" si="56"/>
        <v>11.299642143649542</v>
      </c>
      <c r="CJ28" s="7">
        <f t="shared" si="56"/>
        <v>11.299642143649542</v>
      </c>
      <c r="CK28" s="7">
        <f t="shared" si="56"/>
        <v>11.299642143649542</v>
      </c>
      <c r="CL28" s="7">
        <f t="shared" si="56"/>
        <v>11.299642143649542</v>
      </c>
      <c r="CM28" s="7">
        <f t="shared" si="56"/>
        <v>11.299642143649542</v>
      </c>
      <c r="CN28" s="7">
        <f t="shared" si="56"/>
        <v>11.525634986522535</v>
      </c>
      <c r="CO28" s="7">
        <f t="shared" si="56"/>
        <v>11.525634986522535</v>
      </c>
      <c r="CP28" s="7">
        <f t="shared" si="56"/>
        <v>11.525634986522535</v>
      </c>
      <c r="CQ28" s="7">
        <f t="shared" si="56"/>
        <v>11.525634986522535</v>
      </c>
      <c r="CR28" s="7">
        <f t="shared" si="56"/>
        <v>11.525634986522535</v>
      </c>
      <c r="CS28" s="7">
        <f t="shared" si="56"/>
        <v>11.525634986522535</v>
      </c>
      <c r="CT28" s="7">
        <f t="shared" si="56"/>
        <v>11.525634986522535</v>
      </c>
      <c r="CU28" s="7">
        <f t="shared" ref="CU28:DZ28" si="57">CU$10*CU19/1000</f>
        <v>11.525634986522535</v>
      </c>
      <c r="CV28" s="7">
        <f t="shared" si="57"/>
        <v>11.525634986522535</v>
      </c>
      <c r="CW28" s="7">
        <f t="shared" si="57"/>
        <v>11.525634986522535</v>
      </c>
      <c r="CX28" s="7">
        <f t="shared" si="57"/>
        <v>11.525634986522535</v>
      </c>
      <c r="CY28" s="7">
        <f t="shared" si="57"/>
        <v>11.525634986522535</v>
      </c>
      <c r="CZ28" s="7">
        <f t="shared" si="57"/>
        <v>11.756147686252989</v>
      </c>
      <c r="DA28" s="7">
        <f t="shared" si="57"/>
        <v>11.756147686252989</v>
      </c>
      <c r="DB28" s="7">
        <f t="shared" si="57"/>
        <v>11.756147686252989</v>
      </c>
      <c r="DC28" s="7">
        <f t="shared" si="57"/>
        <v>11.756147686252989</v>
      </c>
      <c r="DD28" s="7">
        <f t="shared" si="57"/>
        <v>11.756147686252989</v>
      </c>
      <c r="DE28" s="7">
        <f t="shared" si="57"/>
        <v>11.756147686252989</v>
      </c>
      <c r="DF28" s="7">
        <f t="shared" si="57"/>
        <v>11.756147686252989</v>
      </c>
      <c r="DG28" s="7">
        <f t="shared" si="57"/>
        <v>11.756147686252989</v>
      </c>
      <c r="DH28" s="7">
        <f t="shared" si="57"/>
        <v>11.756147686252989</v>
      </c>
      <c r="DI28" s="7">
        <f t="shared" si="57"/>
        <v>11.756147686252989</v>
      </c>
      <c r="DJ28" s="7">
        <f t="shared" si="57"/>
        <v>11.756147686252989</v>
      </c>
      <c r="DK28" s="7">
        <f t="shared" si="57"/>
        <v>11.756147686252989</v>
      </c>
      <c r="DL28" s="7">
        <f t="shared" si="57"/>
        <v>11.991270639978053</v>
      </c>
      <c r="DM28" s="7">
        <f t="shared" si="57"/>
        <v>11.991270639978053</v>
      </c>
      <c r="DN28" s="7">
        <f t="shared" si="57"/>
        <v>11.991270639978053</v>
      </c>
      <c r="DO28" s="7">
        <f t="shared" si="57"/>
        <v>11.991270639978053</v>
      </c>
      <c r="DP28" s="7">
        <f t="shared" si="57"/>
        <v>11.991270639978053</v>
      </c>
      <c r="DQ28" s="7">
        <f t="shared" si="57"/>
        <v>11.991270639978053</v>
      </c>
      <c r="DR28" s="7">
        <f t="shared" si="57"/>
        <v>11.991270639978053</v>
      </c>
      <c r="DS28" s="7">
        <f t="shared" si="57"/>
        <v>11.991270639978053</v>
      </c>
      <c r="DT28" s="7">
        <f t="shared" si="57"/>
        <v>11.991270639978053</v>
      </c>
      <c r="DU28" s="7">
        <f t="shared" si="57"/>
        <v>11.991270639978053</v>
      </c>
      <c r="DV28" s="7">
        <f t="shared" si="57"/>
        <v>11.991270639978053</v>
      </c>
      <c r="DW28" s="7">
        <f t="shared" si="57"/>
        <v>11.991270639978053</v>
      </c>
      <c r="DX28" s="7">
        <f t="shared" si="57"/>
        <v>12.231096052777614</v>
      </c>
      <c r="DY28" s="7">
        <f t="shared" si="57"/>
        <v>12.231096052777614</v>
      </c>
      <c r="DZ28" s="7">
        <f t="shared" si="57"/>
        <v>12.231096052777614</v>
      </c>
      <c r="EA28" s="7">
        <f t="shared" ref="EA28:FF28" si="58">EA$10*EA19/1000</f>
        <v>12.231096052777614</v>
      </c>
      <c r="EB28" s="7">
        <f t="shared" si="58"/>
        <v>12.231096052777614</v>
      </c>
      <c r="EC28" s="7">
        <f t="shared" si="58"/>
        <v>12.231096052777614</v>
      </c>
      <c r="ED28" s="7">
        <f t="shared" si="58"/>
        <v>12.231096052777614</v>
      </c>
      <c r="EE28" s="7">
        <f t="shared" si="58"/>
        <v>12.231096052777614</v>
      </c>
      <c r="EF28" s="7">
        <f t="shared" si="58"/>
        <v>12.231096052777614</v>
      </c>
      <c r="EG28" s="7">
        <f t="shared" si="58"/>
        <v>12.231096052777614</v>
      </c>
      <c r="EH28" s="7">
        <f t="shared" si="58"/>
        <v>12.231096052777614</v>
      </c>
      <c r="EI28" s="7">
        <f t="shared" si="58"/>
        <v>12.231096052777614</v>
      </c>
      <c r="EJ28" s="7">
        <f t="shared" si="58"/>
        <v>12.47571797383317</v>
      </c>
      <c r="EK28" s="7">
        <f t="shared" si="58"/>
        <v>12.47571797383317</v>
      </c>
      <c r="EL28" s="7">
        <f t="shared" si="58"/>
        <v>12.47571797383317</v>
      </c>
      <c r="EM28" s="7">
        <f t="shared" si="58"/>
        <v>12.47571797383317</v>
      </c>
      <c r="EN28" s="7">
        <f t="shared" si="58"/>
        <v>12.47571797383317</v>
      </c>
      <c r="EO28" s="7">
        <f t="shared" si="58"/>
        <v>12.47571797383317</v>
      </c>
      <c r="EP28" s="7">
        <f t="shared" si="58"/>
        <v>12.47571797383317</v>
      </c>
      <c r="EQ28" s="7">
        <f t="shared" si="58"/>
        <v>12.47571797383317</v>
      </c>
      <c r="ER28" s="7">
        <f t="shared" si="58"/>
        <v>12.47571797383317</v>
      </c>
      <c r="ES28" s="7">
        <f t="shared" si="58"/>
        <v>12.47571797383317</v>
      </c>
      <c r="ET28" s="7">
        <f t="shared" si="58"/>
        <v>12.47571797383317</v>
      </c>
      <c r="EU28" s="7">
        <f t="shared" si="58"/>
        <v>12.47571797383317</v>
      </c>
      <c r="EV28" s="7">
        <f t="shared" si="58"/>
        <v>12.725232333309837</v>
      </c>
      <c r="EW28" s="7">
        <f t="shared" si="58"/>
        <v>12.725232333309837</v>
      </c>
      <c r="EX28" s="7">
        <f t="shared" si="58"/>
        <v>12.725232333309837</v>
      </c>
      <c r="EY28" s="7">
        <f t="shared" si="58"/>
        <v>12.725232333309837</v>
      </c>
      <c r="EZ28" s="7">
        <f t="shared" si="58"/>
        <v>12.725232333309837</v>
      </c>
      <c r="FA28" s="7">
        <f t="shared" si="58"/>
        <v>12.725232333309837</v>
      </c>
      <c r="FB28" s="7">
        <f t="shared" si="58"/>
        <v>12.725232333309837</v>
      </c>
      <c r="FC28" s="7">
        <f t="shared" si="58"/>
        <v>12.725232333309837</v>
      </c>
      <c r="FD28" s="7">
        <f t="shared" si="58"/>
        <v>12.725232333309837</v>
      </c>
      <c r="FE28" s="7">
        <f t="shared" si="58"/>
        <v>12.725232333309837</v>
      </c>
      <c r="FF28" s="7">
        <f t="shared" si="58"/>
        <v>12.725232333309837</v>
      </c>
      <c r="FG28" s="7">
        <f t="shared" ref="FG28:FZ28" si="59">FG$10*FG19/1000</f>
        <v>12.725232333309837</v>
      </c>
      <c r="FH28" s="7">
        <f t="shared" si="59"/>
        <v>12.979736979976037</v>
      </c>
      <c r="FI28" s="7">
        <f t="shared" si="59"/>
        <v>12.979736979976037</v>
      </c>
      <c r="FJ28" s="7">
        <f t="shared" si="59"/>
        <v>12.979736979976037</v>
      </c>
      <c r="FK28" s="7">
        <f t="shared" si="59"/>
        <v>12.979736979976037</v>
      </c>
      <c r="FL28" s="7">
        <f t="shared" si="59"/>
        <v>12.979736979976037</v>
      </c>
      <c r="FM28" s="7">
        <f t="shared" si="59"/>
        <v>12.979736979976037</v>
      </c>
      <c r="FN28" s="7">
        <f t="shared" si="59"/>
        <v>12.979736979976037</v>
      </c>
      <c r="FO28" s="7">
        <f t="shared" si="59"/>
        <v>12.979736979976037</v>
      </c>
      <c r="FP28" s="7">
        <f t="shared" si="59"/>
        <v>12.979736979976037</v>
      </c>
      <c r="FQ28" s="7">
        <f t="shared" si="59"/>
        <v>12.979736979976037</v>
      </c>
      <c r="FR28" s="7">
        <f t="shared" si="59"/>
        <v>12.979736979976037</v>
      </c>
      <c r="FS28" s="7">
        <f t="shared" si="59"/>
        <v>12.979736979976037</v>
      </c>
      <c r="FT28" s="7">
        <f t="shared" si="59"/>
        <v>13.23933171957556</v>
      </c>
      <c r="FU28" s="7">
        <f t="shared" si="59"/>
        <v>13.23933171957556</v>
      </c>
      <c r="FV28" s="7">
        <f t="shared" si="59"/>
        <v>13.23933171957556</v>
      </c>
      <c r="FW28" s="7">
        <f t="shared" si="59"/>
        <v>13.23933171957556</v>
      </c>
      <c r="FX28" s="7">
        <f t="shared" si="59"/>
        <v>13.23933171957556</v>
      </c>
      <c r="FY28" s="7">
        <f t="shared" si="59"/>
        <v>13.23933171957556</v>
      </c>
      <c r="FZ28" s="7">
        <f t="shared" si="59"/>
        <v>13.23933171957556</v>
      </c>
    </row>
    <row r="29" spans="1:182" x14ac:dyDescent="0.2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</row>
    <row r="30" spans="1:182" x14ac:dyDescent="0.2">
      <c r="A30" s="3" t="s">
        <v>14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</row>
    <row r="31" spans="1:182" x14ac:dyDescent="0.2">
      <c r="A31" t="str">
        <f>A28</f>
        <v>Battery</v>
      </c>
      <c r="C31" s="7">
        <f t="shared" ref="C31:AH31" si="60">C$9*C25/1000</f>
        <v>0</v>
      </c>
      <c r="D31" s="7">
        <f t="shared" si="60"/>
        <v>0</v>
      </c>
      <c r="E31" s="7">
        <f t="shared" si="60"/>
        <v>0</v>
      </c>
      <c r="F31" s="7">
        <f t="shared" si="60"/>
        <v>0</v>
      </c>
      <c r="G31" s="7">
        <f t="shared" si="60"/>
        <v>0</v>
      </c>
      <c r="H31" s="7">
        <f t="shared" si="60"/>
        <v>0</v>
      </c>
      <c r="I31" s="7">
        <f t="shared" si="60"/>
        <v>0</v>
      </c>
      <c r="J31" s="7">
        <f t="shared" si="60"/>
        <v>0</v>
      </c>
      <c r="K31" s="7">
        <f t="shared" si="60"/>
        <v>0</v>
      </c>
      <c r="L31" s="7">
        <f t="shared" si="60"/>
        <v>0</v>
      </c>
      <c r="M31" s="7">
        <f t="shared" si="60"/>
        <v>0</v>
      </c>
      <c r="N31" s="7">
        <f t="shared" si="60"/>
        <v>0</v>
      </c>
      <c r="O31" s="7">
        <f t="shared" si="60"/>
        <v>0</v>
      </c>
      <c r="P31" s="7">
        <f t="shared" si="60"/>
        <v>0</v>
      </c>
      <c r="Q31" s="7">
        <f t="shared" si="60"/>
        <v>0</v>
      </c>
      <c r="R31" s="7">
        <f t="shared" si="60"/>
        <v>0</v>
      </c>
      <c r="S31" s="7">
        <f t="shared" si="60"/>
        <v>0</v>
      </c>
      <c r="T31" s="7">
        <f t="shared" si="60"/>
        <v>5.525442</v>
      </c>
      <c r="U31" s="7">
        <f t="shared" si="60"/>
        <v>5.525442</v>
      </c>
      <c r="V31" s="7">
        <f t="shared" si="60"/>
        <v>5.525442</v>
      </c>
      <c r="W31" s="7">
        <f t="shared" si="60"/>
        <v>5.525442</v>
      </c>
      <c r="X31" s="7">
        <f t="shared" si="60"/>
        <v>5.525442</v>
      </c>
      <c r="Y31" s="7">
        <f t="shared" si="60"/>
        <v>5.525442</v>
      </c>
      <c r="Z31" s="7">
        <f t="shared" si="60"/>
        <v>5.525442</v>
      </c>
      <c r="AA31" s="7">
        <f t="shared" si="60"/>
        <v>5.525442</v>
      </c>
      <c r="AB31" s="7">
        <f t="shared" si="60"/>
        <v>5.525442</v>
      </c>
      <c r="AC31" s="7">
        <f t="shared" si="60"/>
        <v>5.525442</v>
      </c>
      <c r="AD31" s="7">
        <f t="shared" si="60"/>
        <v>5.525442</v>
      </c>
      <c r="AE31" s="7">
        <f t="shared" si="60"/>
        <v>5.525442</v>
      </c>
      <c r="AF31" s="7">
        <f t="shared" si="60"/>
        <v>4.5349200000000005</v>
      </c>
      <c r="AG31" s="7">
        <f t="shared" si="60"/>
        <v>4.5349200000000005</v>
      </c>
      <c r="AH31" s="7">
        <f t="shared" si="60"/>
        <v>4.5349200000000005</v>
      </c>
      <c r="AI31" s="7">
        <f t="shared" ref="AI31:BN31" si="61">AI$9*AI25/1000</f>
        <v>4.5349200000000005</v>
      </c>
      <c r="AJ31" s="7">
        <f t="shared" si="61"/>
        <v>4.5349200000000005</v>
      </c>
      <c r="AK31" s="7">
        <f t="shared" si="61"/>
        <v>4.5349200000000005</v>
      </c>
      <c r="AL31" s="7">
        <f t="shared" si="61"/>
        <v>4.5349200000000005</v>
      </c>
      <c r="AM31" s="7">
        <f t="shared" si="61"/>
        <v>4.5349200000000005</v>
      </c>
      <c r="AN31" s="7">
        <f t="shared" si="61"/>
        <v>4.5349200000000005</v>
      </c>
      <c r="AO31" s="7">
        <f t="shared" si="61"/>
        <v>4.5349200000000005</v>
      </c>
      <c r="AP31" s="7">
        <f t="shared" si="61"/>
        <v>4.5349200000000005</v>
      </c>
      <c r="AQ31" s="7">
        <f t="shared" si="61"/>
        <v>4.5349200000000005</v>
      </c>
      <c r="AR31" s="7">
        <f t="shared" si="61"/>
        <v>4.6256184000000005</v>
      </c>
      <c r="AS31" s="7">
        <f t="shared" si="61"/>
        <v>4.6256184000000005</v>
      </c>
      <c r="AT31" s="7">
        <f t="shared" si="61"/>
        <v>4.6256184000000005</v>
      </c>
      <c r="AU31" s="7">
        <f t="shared" si="61"/>
        <v>4.6256184000000005</v>
      </c>
      <c r="AV31" s="7">
        <f t="shared" si="61"/>
        <v>4.6256184000000005</v>
      </c>
      <c r="AW31" s="7">
        <f t="shared" si="61"/>
        <v>4.6256184000000005</v>
      </c>
      <c r="AX31" s="7">
        <f t="shared" si="61"/>
        <v>4.6256184000000005</v>
      </c>
      <c r="AY31" s="7">
        <f t="shared" si="61"/>
        <v>4.6256184000000005</v>
      </c>
      <c r="AZ31" s="7">
        <f t="shared" si="61"/>
        <v>4.6256184000000005</v>
      </c>
      <c r="BA31" s="7">
        <f t="shared" si="61"/>
        <v>4.6256184000000005</v>
      </c>
      <c r="BB31" s="7">
        <f t="shared" si="61"/>
        <v>4.6256184000000005</v>
      </c>
      <c r="BC31" s="7">
        <f t="shared" si="61"/>
        <v>4.6256184000000005</v>
      </c>
      <c r="BD31" s="7">
        <f t="shared" si="61"/>
        <v>4.7187036000000004</v>
      </c>
      <c r="BE31" s="7">
        <f t="shared" si="61"/>
        <v>4.7187036000000004</v>
      </c>
      <c r="BF31" s="7">
        <f t="shared" si="61"/>
        <v>4.7187036000000004</v>
      </c>
      <c r="BG31" s="7">
        <f t="shared" si="61"/>
        <v>4.7187036000000004</v>
      </c>
      <c r="BH31" s="7">
        <f t="shared" si="61"/>
        <v>4.7187036000000004</v>
      </c>
      <c r="BI31" s="7">
        <f t="shared" si="61"/>
        <v>4.7187036000000004</v>
      </c>
      <c r="BJ31" s="7">
        <f t="shared" si="61"/>
        <v>4.7187036000000004</v>
      </c>
      <c r="BK31" s="7">
        <f t="shared" si="61"/>
        <v>4.7187036000000004</v>
      </c>
      <c r="BL31" s="7">
        <f t="shared" si="61"/>
        <v>4.7187036000000004</v>
      </c>
      <c r="BM31" s="7">
        <f t="shared" si="61"/>
        <v>4.7187036000000004</v>
      </c>
      <c r="BN31" s="7">
        <f t="shared" si="61"/>
        <v>4.7187036000000004</v>
      </c>
      <c r="BO31" s="7">
        <f t="shared" ref="BO31:CT31" si="62">BO$9*BO25/1000</f>
        <v>4.7187036000000004</v>
      </c>
      <c r="BP31" s="7">
        <f t="shared" si="62"/>
        <v>5.9669999999999996</v>
      </c>
      <c r="BQ31" s="7">
        <f t="shared" si="62"/>
        <v>5.9669999999999996</v>
      </c>
      <c r="BR31" s="7">
        <f t="shared" si="62"/>
        <v>5.9669999999999996</v>
      </c>
      <c r="BS31" s="7">
        <f t="shared" si="62"/>
        <v>5.9669999999999996</v>
      </c>
      <c r="BT31" s="7">
        <f t="shared" si="62"/>
        <v>5.9669999999999996</v>
      </c>
      <c r="BU31" s="7">
        <f t="shared" si="62"/>
        <v>5.9669999999999996</v>
      </c>
      <c r="BV31" s="7">
        <f t="shared" si="62"/>
        <v>5.9669999999999996</v>
      </c>
      <c r="BW31" s="7">
        <f t="shared" si="62"/>
        <v>5.9669999999999996</v>
      </c>
      <c r="BX31" s="7">
        <f t="shared" si="62"/>
        <v>5.9669999999999996</v>
      </c>
      <c r="BY31" s="7">
        <f t="shared" si="62"/>
        <v>5.9669999999999996</v>
      </c>
      <c r="BZ31" s="7">
        <f t="shared" si="62"/>
        <v>5.9669999999999996</v>
      </c>
      <c r="CA31" s="7">
        <f t="shared" si="62"/>
        <v>5.9669999999999996</v>
      </c>
      <c r="CB31" s="7">
        <f t="shared" si="62"/>
        <v>6.0863399999999999</v>
      </c>
      <c r="CC31" s="7">
        <f t="shared" si="62"/>
        <v>6.0863399999999999</v>
      </c>
      <c r="CD31" s="7">
        <f t="shared" si="62"/>
        <v>6.0863399999999999</v>
      </c>
      <c r="CE31" s="7">
        <f t="shared" si="62"/>
        <v>6.0863399999999999</v>
      </c>
      <c r="CF31" s="7">
        <f t="shared" si="62"/>
        <v>6.0863399999999999</v>
      </c>
      <c r="CG31" s="7">
        <f t="shared" si="62"/>
        <v>6.0863399999999999</v>
      </c>
      <c r="CH31" s="7">
        <f t="shared" si="62"/>
        <v>6.0863399999999999</v>
      </c>
      <c r="CI31" s="7">
        <f t="shared" si="62"/>
        <v>6.0863399999999999</v>
      </c>
      <c r="CJ31" s="7">
        <f t="shared" si="62"/>
        <v>6.0863399999999999</v>
      </c>
      <c r="CK31" s="7">
        <f t="shared" si="62"/>
        <v>6.0863399999999999</v>
      </c>
      <c r="CL31" s="7">
        <f t="shared" si="62"/>
        <v>6.0863399999999999</v>
      </c>
      <c r="CM31" s="7">
        <f t="shared" si="62"/>
        <v>6.0863399999999999</v>
      </c>
      <c r="CN31" s="7">
        <f t="shared" si="62"/>
        <v>6.2080668000000001</v>
      </c>
      <c r="CO31" s="7">
        <f t="shared" si="62"/>
        <v>6.2080668000000001</v>
      </c>
      <c r="CP31" s="7">
        <f t="shared" si="62"/>
        <v>6.2080668000000001</v>
      </c>
      <c r="CQ31" s="7">
        <f t="shared" si="62"/>
        <v>6.2080668000000001</v>
      </c>
      <c r="CR31" s="7">
        <f t="shared" si="62"/>
        <v>6.2080668000000001</v>
      </c>
      <c r="CS31" s="7">
        <f t="shared" si="62"/>
        <v>6.2080668000000001</v>
      </c>
      <c r="CT31" s="7">
        <f t="shared" si="62"/>
        <v>6.2080668000000001</v>
      </c>
      <c r="CU31" s="7">
        <f t="shared" ref="CU31:DZ31" si="63">CU$9*CU25/1000</f>
        <v>6.2080668000000001</v>
      </c>
      <c r="CV31" s="7">
        <f t="shared" si="63"/>
        <v>6.2080668000000001</v>
      </c>
      <c r="CW31" s="7">
        <f t="shared" si="63"/>
        <v>6.2080668000000001</v>
      </c>
      <c r="CX31" s="7">
        <f t="shared" si="63"/>
        <v>6.2080668000000001</v>
      </c>
      <c r="CY31" s="7">
        <f t="shared" si="63"/>
        <v>6.2080668000000001</v>
      </c>
      <c r="CZ31" s="7">
        <f t="shared" si="63"/>
        <v>6.3321804000000004</v>
      </c>
      <c r="DA31" s="7">
        <f t="shared" si="63"/>
        <v>6.3321804000000004</v>
      </c>
      <c r="DB31" s="7">
        <f t="shared" si="63"/>
        <v>6.3321804000000004</v>
      </c>
      <c r="DC31" s="7">
        <f t="shared" si="63"/>
        <v>6.3321804000000004</v>
      </c>
      <c r="DD31" s="7">
        <f t="shared" si="63"/>
        <v>6.3321804000000004</v>
      </c>
      <c r="DE31" s="7">
        <f t="shared" si="63"/>
        <v>6.3321804000000004</v>
      </c>
      <c r="DF31" s="7">
        <f t="shared" si="63"/>
        <v>6.3321804000000004</v>
      </c>
      <c r="DG31" s="7">
        <f t="shared" si="63"/>
        <v>6.3321804000000004</v>
      </c>
      <c r="DH31" s="7">
        <f t="shared" si="63"/>
        <v>6.3321804000000004</v>
      </c>
      <c r="DI31" s="7">
        <f t="shared" si="63"/>
        <v>6.3321804000000004</v>
      </c>
      <c r="DJ31" s="7">
        <f t="shared" si="63"/>
        <v>6.3321804000000004</v>
      </c>
      <c r="DK31" s="7">
        <f t="shared" si="63"/>
        <v>6.3321804000000004</v>
      </c>
      <c r="DL31" s="7">
        <f t="shared" si="63"/>
        <v>6.4586807999999998</v>
      </c>
      <c r="DM31" s="7">
        <f t="shared" si="63"/>
        <v>6.4586807999999998</v>
      </c>
      <c r="DN31" s="7">
        <f t="shared" si="63"/>
        <v>6.4586807999999998</v>
      </c>
      <c r="DO31" s="7">
        <f t="shared" si="63"/>
        <v>6.4586807999999998</v>
      </c>
      <c r="DP31" s="7">
        <f t="shared" si="63"/>
        <v>6.4586807999999998</v>
      </c>
      <c r="DQ31" s="7">
        <f t="shared" si="63"/>
        <v>6.4586807999999998</v>
      </c>
      <c r="DR31" s="7">
        <f t="shared" si="63"/>
        <v>6.4586807999999998</v>
      </c>
      <c r="DS31" s="7">
        <f t="shared" si="63"/>
        <v>6.4586807999999998</v>
      </c>
      <c r="DT31" s="7">
        <f t="shared" si="63"/>
        <v>6.4586807999999998</v>
      </c>
      <c r="DU31" s="7">
        <f t="shared" si="63"/>
        <v>6.4586807999999998</v>
      </c>
      <c r="DV31" s="7">
        <f t="shared" si="63"/>
        <v>6.4586807999999998</v>
      </c>
      <c r="DW31" s="7">
        <f t="shared" si="63"/>
        <v>6.4586807999999998</v>
      </c>
      <c r="DX31" s="7">
        <f t="shared" si="63"/>
        <v>6.5875680000000001</v>
      </c>
      <c r="DY31" s="7">
        <f t="shared" si="63"/>
        <v>6.5875680000000001</v>
      </c>
      <c r="DZ31" s="7">
        <f t="shared" si="63"/>
        <v>6.5875680000000001</v>
      </c>
      <c r="EA31" s="7">
        <f t="shared" ref="EA31:FF31" si="64">EA$9*EA25/1000</f>
        <v>6.5875680000000001</v>
      </c>
      <c r="EB31" s="7">
        <f t="shared" si="64"/>
        <v>6.5875680000000001</v>
      </c>
      <c r="EC31" s="7">
        <f t="shared" si="64"/>
        <v>6.5875680000000001</v>
      </c>
      <c r="ED31" s="7">
        <f t="shared" si="64"/>
        <v>6.5875680000000001</v>
      </c>
      <c r="EE31" s="7">
        <f t="shared" si="64"/>
        <v>6.5875680000000001</v>
      </c>
      <c r="EF31" s="7">
        <f t="shared" si="64"/>
        <v>6.5875680000000001</v>
      </c>
      <c r="EG31" s="7">
        <f t="shared" si="64"/>
        <v>6.5875680000000001</v>
      </c>
      <c r="EH31" s="7">
        <f t="shared" si="64"/>
        <v>6.5875680000000001</v>
      </c>
      <c r="EI31" s="7">
        <f t="shared" si="64"/>
        <v>6.5875680000000001</v>
      </c>
      <c r="EJ31" s="7">
        <f t="shared" si="64"/>
        <v>6.7200354000000004</v>
      </c>
      <c r="EK31" s="7">
        <f t="shared" si="64"/>
        <v>6.7200354000000004</v>
      </c>
      <c r="EL31" s="7">
        <f t="shared" si="64"/>
        <v>6.7200354000000004</v>
      </c>
      <c r="EM31" s="7">
        <f t="shared" si="64"/>
        <v>6.7200354000000004</v>
      </c>
      <c r="EN31" s="7">
        <f t="shared" si="64"/>
        <v>6.7200354000000004</v>
      </c>
      <c r="EO31" s="7">
        <f t="shared" si="64"/>
        <v>6.7200354000000004</v>
      </c>
      <c r="EP31" s="7">
        <f t="shared" si="64"/>
        <v>6.7200354000000004</v>
      </c>
      <c r="EQ31" s="7">
        <f t="shared" si="64"/>
        <v>6.7200354000000004</v>
      </c>
      <c r="ER31" s="7">
        <f t="shared" si="64"/>
        <v>6.7200354000000004</v>
      </c>
      <c r="ES31" s="7">
        <f t="shared" si="64"/>
        <v>6.7200354000000004</v>
      </c>
      <c r="ET31" s="7">
        <f t="shared" si="64"/>
        <v>6.7200354000000004</v>
      </c>
      <c r="EU31" s="7">
        <f t="shared" si="64"/>
        <v>6.7200354000000004</v>
      </c>
      <c r="EV31" s="7">
        <f t="shared" si="64"/>
        <v>6.8536962000000008</v>
      </c>
      <c r="EW31" s="7">
        <f t="shared" si="64"/>
        <v>6.8536962000000008</v>
      </c>
      <c r="EX31" s="7">
        <f t="shared" si="64"/>
        <v>6.8536962000000008</v>
      </c>
      <c r="EY31" s="7">
        <f t="shared" si="64"/>
        <v>6.8536962000000008</v>
      </c>
      <c r="EZ31" s="7">
        <f t="shared" si="64"/>
        <v>6.8536962000000008</v>
      </c>
      <c r="FA31" s="7">
        <f t="shared" si="64"/>
        <v>6.8536962000000008</v>
      </c>
      <c r="FB31" s="7">
        <f t="shared" si="64"/>
        <v>6.8536962000000008</v>
      </c>
      <c r="FC31" s="7">
        <f t="shared" si="64"/>
        <v>6.8536962000000008</v>
      </c>
      <c r="FD31" s="7">
        <f t="shared" si="64"/>
        <v>6.8536962000000008</v>
      </c>
      <c r="FE31" s="7">
        <f t="shared" si="64"/>
        <v>6.8536962000000008</v>
      </c>
      <c r="FF31" s="7">
        <f t="shared" si="64"/>
        <v>6.8536962000000008</v>
      </c>
      <c r="FG31" s="7">
        <f t="shared" ref="FG31:FZ31" si="65">FG$9*FG25/1000</f>
        <v>6.8536962000000008</v>
      </c>
      <c r="FH31" s="7">
        <f t="shared" si="65"/>
        <v>6.9909372000000003</v>
      </c>
      <c r="FI31" s="7">
        <f t="shared" si="65"/>
        <v>6.9909372000000003</v>
      </c>
      <c r="FJ31" s="7">
        <f t="shared" si="65"/>
        <v>6.9909372000000003</v>
      </c>
      <c r="FK31" s="7">
        <f t="shared" si="65"/>
        <v>6.9909372000000003</v>
      </c>
      <c r="FL31" s="7">
        <f t="shared" si="65"/>
        <v>6.9909372000000003</v>
      </c>
      <c r="FM31" s="7">
        <f t="shared" si="65"/>
        <v>6.9909372000000003</v>
      </c>
      <c r="FN31" s="7">
        <f t="shared" si="65"/>
        <v>6.9909372000000003</v>
      </c>
      <c r="FO31" s="7">
        <f t="shared" si="65"/>
        <v>6.9909372000000003</v>
      </c>
      <c r="FP31" s="7">
        <f t="shared" si="65"/>
        <v>6.9909372000000003</v>
      </c>
      <c r="FQ31" s="7">
        <f t="shared" si="65"/>
        <v>6.9909372000000003</v>
      </c>
      <c r="FR31" s="7">
        <f t="shared" si="65"/>
        <v>6.9909372000000003</v>
      </c>
      <c r="FS31" s="7">
        <f t="shared" si="65"/>
        <v>6.9909372000000003</v>
      </c>
      <c r="FT31" s="7">
        <f t="shared" si="65"/>
        <v>7.1305650000000007</v>
      </c>
      <c r="FU31" s="7">
        <f t="shared" si="65"/>
        <v>7.1305650000000007</v>
      </c>
      <c r="FV31" s="7">
        <f t="shared" si="65"/>
        <v>7.1305650000000007</v>
      </c>
      <c r="FW31" s="7">
        <f t="shared" si="65"/>
        <v>7.1305650000000007</v>
      </c>
      <c r="FX31" s="7">
        <f t="shared" si="65"/>
        <v>7.1305650000000007</v>
      </c>
      <c r="FY31" s="7">
        <f t="shared" si="65"/>
        <v>7.1305650000000007</v>
      </c>
      <c r="FZ31" s="7">
        <f t="shared" si="65"/>
        <v>7.1305650000000007</v>
      </c>
    </row>
    <row r="33" spans="1:3" x14ac:dyDescent="0.2">
      <c r="A33" t="s">
        <v>26</v>
      </c>
      <c r="C33" t="s">
        <v>25</v>
      </c>
    </row>
    <row r="34" spans="1:3" x14ac:dyDescent="0.2">
      <c r="A34" t="str">
        <f>A31</f>
        <v>Battery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520"/>
  <sheetViews>
    <sheetView topLeftCell="A109" workbookViewId="0">
      <selection activeCell="E130" sqref="E130"/>
    </sheetView>
  </sheetViews>
  <sheetFormatPr baseColWidth="10" defaultColWidth="8.83203125" defaultRowHeight="15" x14ac:dyDescent="0.2"/>
  <cols>
    <col min="4" max="4" width="8.83203125" style="18" customWidth="1"/>
    <col min="5" max="5" width="8.83203125" style="19"/>
  </cols>
  <sheetData>
    <row r="2" spans="1:5" x14ac:dyDescent="0.2">
      <c r="A2" s="1" t="s">
        <v>0</v>
      </c>
      <c r="B2" t="s">
        <v>1</v>
      </c>
      <c r="C2" t="s">
        <v>2</v>
      </c>
      <c r="D2" s="21" t="s">
        <v>32</v>
      </c>
      <c r="E2" s="21" t="s">
        <v>4</v>
      </c>
    </row>
    <row r="3" spans="1:5" x14ac:dyDescent="0.2">
      <c r="A3" s="30">
        <v>42887</v>
      </c>
      <c r="B3">
        <f>MONTH(A3)</f>
        <v>6</v>
      </c>
      <c r="C3" s="31">
        <v>2017</v>
      </c>
      <c r="D3"/>
      <c r="E3" s="31">
        <v>9.33</v>
      </c>
    </row>
    <row r="4" spans="1:5" x14ac:dyDescent="0.2">
      <c r="A4" s="30">
        <v>42917</v>
      </c>
      <c r="B4">
        <f t="shared" ref="B4:B67" si="0">MONTH(A4)</f>
        <v>7</v>
      </c>
      <c r="C4" s="31">
        <v>2017</v>
      </c>
      <c r="D4"/>
      <c r="E4" s="31">
        <v>9.33</v>
      </c>
    </row>
    <row r="5" spans="1:5" x14ac:dyDescent="0.2">
      <c r="A5" s="30">
        <v>42948</v>
      </c>
      <c r="B5">
        <f t="shared" si="0"/>
        <v>8</v>
      </c>
      <c r="C5" s="31">
        <v>2017</v>
      </c>
      <c r="D5"/>
      <c r="E5" s="31">
        <v>9.33</v>
      </c>
    </row>
    <row r="6" spans="1:5" x14ac:dyDescent="0.2">
      <c r="A6" s="30">
        <v>42979</v>
      </c>
      <c r="B6">
        <f t="shared" si="0"/>
        <v>9</v>
      </c>
      <c r="C6" s="31">
        <v>2017</v>
      </c>
      <c r="D6"/>
      <c r="E6" s="31">
        <v>9.33</v>
      </c>
    </row>
    <row r="7" spans="1:5" x14ac:dyDescent="0.2">
      <c r="A7" s="30">
        <v>43009</v>
      </c>
      <c r="B7">
        <f t="shared" si="0"/>
        <v>10</v>
      </c>
      <c r="C7" s="31">
        <v>2017</v>
      </c>
      <c r="D7"/>
      <c r="E7" s="31">
        <v>9.33</v>
      </c>
    </row>
    <row r="8" spans="1:5" x14ac:dyDescent="0.2">
      <c r="A8" s="30">
        <v>43040</v>
      </c>
      <c r="B8">
        <f t="shared" si="0"/>
        <v>11</v>
      </c>
      <c r="C8" s="31">
        <v>2017</v>
      </c>
      <c r="D8"/>
      <c r="E8" s="31">
        <v>9.33</v>
      </c>
    </row>
    <row r="9" spans="1:5" x14ac:dyDescent="0.2">
      <c r="A9" s="30">
        <v>43070</v>
      </c>
      <c r="B9">
        <f t="shared" si="0"/>
        <v>12</v>
      </c>
      <c r="C9" s="31">
        <v>2017</v>
      </c>
      <c r="D9"/>
      <c r="E9" s="31">
        <v>9.33</v>
      </c>
    </row>
    <row r="10" spans="1:5" x14ac:dyDescent="0.2">
      <c r="A10" s="30">
        <v>43101</v>
      </c>
      <c r="B10">
        <f t="shared" si="0"/>
        <v>1</v>
      </c>
      <c r="C10" s="31">
        <v>2018</v>
      </c>
      <c r="D10"/>
      <c r="E10" s="31">
        <v>9.33</v>
      </c>
    </row>
    <row r="11" spans="1:5" x14ac:dyDescent="0.2">
      <c r="A11" s="30">
        <v>43132</v>
      </c>
      <c r="B11">
        <f t="shared" si="0"/>
        <v>2</v>
      </c>
      <c r="C11" s="31">
        <v>2018</v>
      </c>
      <c r="D11"/>
      <c r="E11" s="31">
        <v>9.33</v>
      </c>
    </row>
    <row r="12" spans="1:5" x14ac:dyDescent="0.2">
      <c r="A12" s="30">
        <v>43160</v>
      </c>
      <c r="B12">
        <f t="shared" si="0"/>
        <v>3</v>
      </c>
      <c r="C12" s="31">
        <v>2018</v>
      </c>
      <c r="D12"/>
      <c r="E12" s="31">
        <v>9.33</v>
      </c>
    </row>
    <row r="13" spans="1:5" x14ac:dyDescent="0.2">
      <c r="A13" s="30">
        <v>43191</v>
      </c>
      <c r="B13">
        <f t="shared" si="0"/>
        <v>4</v>
      </c>
      <c r="C13" s="31">
        <v>2018</v>
      </c>
      <c r="D13"/>
      <c r="E13" s="31">
        <v>9.33</v>
      </c>
    </row>
    <row r="14" spans="1:5" x14ac:dyDescent="0.2">
      <c r="A14" s="30">
        <v>43221</v>
      </c>
      <c r="B14">
        <f t="shared" si="0"/>
        <v>5</v>
      </c>
      <c r="C14" s="31">
        <v>2018</v>
      </c>
      <c r="D14"/>
      <c r="E14" s="31">
        <v>9.33</v>
      </c>
    </row>
    <row r="15" spans="1:5" x14ac:dyDescent="0.2">
      <c r="A15" s="30">
        <v>43252</v>
      </c>
      <c r="B15">
        <f t="shared" si="0"/>
        <v>6</v>
      </c>
      <c r="C15" s="31">
        <v>2018</v>
      </c>
      <c r="D15"/>
      <c r="E15" s="31">
        <v>9.33</v>
      </c>
    </row>
    <row r="16" spans="1:5" x14ac:dyDescent="0.2">
      <c r="A16" s="30">
        <v>43282</v>
      </c>
      <c r="B16">
        <f t="shared" si="0"/>
        <v>7</v>
      </c>
      <c r="C16" s="31">
        <v>2018</v>
      </c>
      <c r="D16"/>
      <c r="E16" s="31">
        <v>9.33</v>
      </c>
    </row>
    <row r="17" spans="1:5" x14ac:dyDescent="0.2">
      <c r="A17" s="30">
        <v>43313</v>
      </c>
      <c r="B17">
        <f t="shared" si="0"/>
        <v>8</v>
      </c>
      <c r="C17" s="31">
        <v>2018</v>
      </c>
      <c r="D17"/>
      <c r="E17" s="31">
        <v>9.33</v>
      </c>
    </row>
    <row r="18" spans="1:5" x14ac:dyDescent="0.2">
      <c r="A18" s="30">
        <v>43344</v>
      </c>
      <c r="B18">
        <f t="shared" si="0"/>
        <v>9</v>
      </c>
      <c r="C18" s="31">
        <v>2018</v>
      </c>
      <c r="D18"/>
      <c r="E18" s="31">
        <v>9.33</v>
      </c>
    </row>
    <row r="19" spans="1:5" x14ac:dyDescent="0.2">
      <c r="A19" s="30">
        <v>43374</v>
      </c>
      <c r="B19">
        <f t="shared" si="0"/>
        <v>10</v>
      </c>
      <c r="C19" s="31">
        <v>2018</v>
      </c>
      <c r="D19"/>
      <c r="E19" s="31">
        <v>9.33</v>
      </c>
    </row>
    <row r="20" spans="1:5" x14ac:dyDescent="0.2">
      <c r="A20" s="30">
        <v>43405</v>
      </c>
      <c r="B20">
        <f t="shared" si="0"/>
        <v>11</v>
      </c>
      <c r="C20" s="31">
        <v>2018</v>
      </c>
      <c r="D20"/>
      <c r="E20" s="31">
        <v>9.33</v>
      </c>
    </row>
    <row r="21" spans="1:5" x14ac:dyDescent="0.2">
      <c r="A21" s="30">
        <v>43435</v>
      </c>
      <c r="B21">
        <f t="shared" si="0"/>
        <v>12</v>
      </c>
      <c r="C21" s="31">
        <v>2018</v>
      </c>
      <c r="D21"/>
      <c r="E21" s="31">
        <v>9.33</v>
      </c>
    </row>
    <row r="22" spans="1:5" x14ac:dyDescent="0.2">
      <c r="A22" s="30">
        <v>43466</v>
      </c>
      <c r="B22">
        <f t="shared" si="0"/>
        <v>1</v>
      </c>
      <c r="C22" s="31">
        <v>2019</v>
      </c>
      <c r="D22"/>
      <c r="E22" s="31">
        <v>9.33</v>
      </c>
    </row>
    <row r="23" spans="1:5" x14ac:dyDescent="0.2">
      <c r="A23" s="30">
        <v>43497</v>
      </c>
      <c r="B23">
        <f t="shared" si="0"/>
        <v>2</v>
      </c>
      <c r="C23" s="31">
        <v>2019</v>
      </c>
      <c r="D23"/>
      <c r="E23" s="31">
        <v>9.33</v>
      </c>
    </row>
    <row r="24" spans="1:5" x14ac:dyDescent="0.2">
      <c r="A24" s="30">
        <v>43525</v>
      </c>
      <c r="B24">
        <f t="shared" si="0"/>
        <v>3</v>
      </c>
      <c r="C24" s="31">
        <v>2019</v>
      </c>
      <c r="D24"/>
      <c r="E24" s="31">
        <v>9.33</v>
      </c>
    </row>
    <row r="25" spans="1:5" x14ac:dyDescent="0.2">
      <c r="A25" s="30">
        <v>43556</v>
      </c>
      <c r="B25">
        <f t="shared" si="0"/>
        <v>4</v>
      </c>
      <c r="C25" s="31">
        <v>2019</v>
      </c>
      <c r="D25"/>
      <c r="E25" s="31">
        <v>9.33</v>
      </c>
    </row>
    <row r="26" spans="1:5" x14ac:dyDescent="0.2">
      <c r="A26" s="30">
        <v>43586</v>
      </c>
      <c r="B26">
        <f t="shared" si="0"/>
        <v>5</v>
      </c>
      <c r="C26" s="31">
        <v>2019</v>
      </c>
      <c r="D26"/>
      <c r="E26" s="31">
        <v>9.33</v>
      </c>
    </row>
    <row r="27" spans="1:5" x14ac:dyDescent="0.2">
      <c r="A27" s="30">
        <v>43617</v>
      </c>
      <c r="B27">
        <f t="shared" si="0"/>
        <v>6</v>
      </c>
      <c r="C27" s="31">
        <v>2019</v>
      </c>
      <c r="D27">
        <v>7.03</v>
      </c>
      <c r="E27" s="31">
        <v>9.641</v>
      </c>
    </row>
    <row r="28" spans="1:5" x14ac:dyDescent="0.2">
      <c r="A28" s="30">
        <v>43647</v>
      </c>
      <c r="B28">
        <f t="shared" si="0"/>
        <v>7</v>
      </c>
      <c r="C28" s="31">
        <v>2019</v>
      </c>
      <c r="D28">
        <v>7.03</v>
      </c>
      <c r="E28" s="31">
        <v>9.641</v>
      </c>
    </row>
    <row r="29" spans="1:5" x14ac:dyDescent="0.2">
      <c r="A29" s="30">
        <v>43678</v>
      </c>
      <c r="B29">
        <f t="shared" si="0"/>
        <v>8</v>
      </c>
      <c r="C29" s="31">
        <v>2019</v>
      </c>
      <c r="D29">
        <v>7.03</v>
      </c>
      <c r="E29" s="31">
        <v>9.641</v>
      </c>
    </row>
    <row r="30" spans="1:5" x14ac:dyDescent="0.2">
      <c r="A30" s="30">
        <v>43709</v>
      </c>
      <c r="B30">
        <f t="shared" si="0"/>
        <v>9</v>
      </c>
      <c r="C30" s="31">
        <v>2019</v>
      </c>
      <c r="D30">
        <v>7.03</v>
      </c>
      <c r="E30" s="31">
        <v>9.641</v>
      </c>
    </row>
    <row r="31" spans="1:5" x14ac:dyDescent="0.2">
      <c r="A31" s="30">
        <v>43739</v>
      </c>
      <c r="B31">
        <f t="shared" si="0"/>
        <v>10</v>
      </c>
      <c r="C31" s="31">
        <v>2019</v>
      </c>
      <c r="D31">
        <v>7.03</v>
      </c>
      <c r="E31" s="31">
        <v>9.641</v>
      </c>
    </row>
    <row r="32" spans="1:5" x14ac:dyDescent="0.2">
      <c r="A32" s="30">
        <v>43770</v>
      </c>
      <c r="B32">
        <f t="shared" si="0"/>
        <v>11</v>
      </c>
      <c r="C32" s="31">
        <v>2019</v>
      </c>
      <c r="D32">
        <v>7.03</v>
      </c>
      <c r="E32" s="31">
        <v>9.641</v>
      </c>
    </row>
    <row r="33" spans="1:6" x14ac:dyDescent="0.2">
      <c r="A33" s="30">
        <v>43800</v>
      </c>
      <c r="B33">
        <f t="shared" si="0"/>
        <v>12</v>
      </c>
      <c r="C33" s="31">
        <v>2019</v>
      </c>
      <c r="D33">
        <v>7.03</v>
      </c>
      <c r="E33" s="31">
        <v>9.641</v>
      </c>
    </row>
    <row r="34" spans="1:6" x14ac:dyDescent="0.2">
      <c r="A34" s="30">
        <v>43831</v>
      </c>
      <c r="B34">
        <f t="shared" si="0"/>
        <v>1</v>
      </c>
      <c r="C34" s="31">
        <v>2020</v>
      </c>
      <c r="D34">
        <v>7.03</v>
      </c>
      <c r="E34" s="31">
        <v>9.641</v>
      </c>
    </row>
    <row r="35" spans="1:6" x14ac:dyDescent="0.2">
      <c r="A35" s="30">
        <v>43862</v>
      </c>
      <c r="B35">
        <f t="shared" si="0"/>
        <v>2</v>
      </c>
      <c r="C35" s="31">
        <v>2020</v>
      </c>
      <c r="D35">
        <v>7.03</v>
      </c>
      <c r="E35" s="31">
        <v>9.641</v>
      </c>
    </row>
    <row r="36" spans="1:6" x14ac:dyDescent="0.2">
      <c r="A36" s="30">
        <v>43891</v>
      </c>
      <c r="B36">
        <f t="shared" si="0"/>
        <v>3</v>
      </c>
      <c r="C36" s="31">
        <v>2020</v>
      </c>
      <c r="D36">
        <v>7.03</v>
      </c>
      <c r="E36" s="31">
        <v>9.641</v>
      </c>
    </row>
    <row r="37" spans="1:6" x14ac:dyDescent="0.2">
      <c r="A37" s="30">
        <v>43922</v>
      </c>
      <c r="B37">
        <f t="shared" si="0"/>
        <v>4</v>
      </c>
      <c r="C37" s="31">
        <v>2020</v>
      </c>
      <c r="D37">
        <v>7.03</v>
      </c>
      <c r="E37" s="31">
        <v>9.641</v>
      </c>
    </row>
    <row r="38" spans="1:6" x14ac:dyDescent="0.2">
      <c r="A38" s="30">
        <v>43952</v>
      </c>
      <c r="B38">
        <f t="shared" si="0"/>
        <v>5</v>
      </c>
      <c r="C38" s="31">
        <v>2020</v>
      </c>
      <c r="D38">
        <v>7.03</v>
      </c>
      <c r="E38" s="31">
        <v>9.641</v>
      </c>
    </row>
    <row r="39" spans="1:6" x14ac:dyDescent="0.2">
      <c r="A39" s="30">
        <v>43983</v>
      </c>
      <c r="B39">
        <f t="shared" si="0"/>
        <v>6</v>
      </c>
      <c r="C39" s="31">
        <v>2020</v>
      </c>
      <c r="D39">
        <v>5.3</v>
      </c>
      <c r="E39" s="31">
        <v>10.131291666666666</v>
      </c>
      <c r="F39">
        <f>E39/E38</f>
        <v>1.0508548559969573</v>
      </c>
    </row>
    <row r="40" spans="1:6" x14ac:dyDescent="0.2">
      <c r="A40" s="30">
        <v>44013</v>
      </c>
      <c r="B40">
        <f t="shared" si="0"/>
        <v>7</v>
      </c>
      <c r="C40" s="31">
        <v>2020</v>
      </c>
      <c r="D40">
        <v>5.3</v>
      </c>
      <c r="E40" s="31">
        <v>10.131291666666666</v>
      </c>
    </row>
    <row r="41" spans="1:6" x14ac:dyDescent="0.2">
      <c r="A41" s="30">
        <v>44044</v>
      </c>
      <c r="B41">
        <f t="shared" si="0"/>
        <v>8</v>
      </c>
      <c r="C41" s="31">
        <v>2020</v>
      </c>
      <c r="D41">
        <v>5.3</v>
      </c>
      <c r="E41" s="31">
        <v>10.131291666666666</v>
      </c>
    </row>
    <row r="42" spans="1:6" x14ac:dyDescent="0.2">
      <c r="A42" s="30">
        <v>44075</v>
      </c>
      <c r="B42">
        <f t="shared" si="0"/>
        <v>9</v>
      </c>
      <c r="C42" s="31">
        <v>2020</v>
      </c>
      <c r="D42">
        <v>5.3</v>
      </c>
      <c r="E42" s="31">
        <v>10.131291666666666</v>
      </c>
    </row>
    <row r="43" spans="1:6" x14ac:dyDescent="0.2">
      <c r="A43" s="30">
        <v>44105</v>
      </c>
      <c r="B43">
        <f t="shared" si="0"/>
        <v>10</v>
      </c>
      <c r="C43" s="31">
        <v>2020</v>
      </c>
      <c r="D43">
        <v>5.3</v>
      </c>
      <c r="E43" s="31">
        <v>10.131291666666666</v>
      </c>
    </row>
    <row r="44" spans="1:6" x14ac:dyDescent="0.2">
      <c r="A44" s="30">
        <v>44136</v>
      </c>
      <c r="B44">
        <f t="shared" si="0"/>
        <v>11</v>
      </c>
      <c r="C44" s="31">
        <v>2020</v>
      </c>
      <c r="D44">
        <v>5.3</v>
      </c>
      <c r="E44" s="31">
        <v>10.131291666666666</v>
      </c>
    </row>
    <row r="45" spans="1:6" x14ac:dyDescent="0.2">
      <c r="A45" s="30">
        <v>44166</v>
      </c>
      <c r="B45">
        <f t="shared" si="0"/>
        <v>12</v>
      </c>
      <c r="C45" s="31">
        <v>2020</v>
      </c>
      <c r="D45">
        <v>5.3</v>
      </c>
      <c r="E45" s="31">
        <v>10.131291666666666</v>
      </c>
    </row>
    <row r="46" spans="1:6" x14ac:dyDescent="0.2">
      <c r="A46" s="30">
        <v>44197</v>
      </c>
      <c r="B46">
        <f t="shared" si="0"/>
        <v>1</v>
      </c>
      <c r="C46" s="31">
        <v>2021</v>
      </c>
      <c r="D46">
        <v>5.3</v>
      </c>
      <c r="E46" s="31">
        <v>10.131291666666666</v>
      </c>
    </row>
    <row r="47" spans="1:6" x14ac:dyDescent="0.2">
      <c r="A47" s="30">
        <v>44228</v>
      </c>
      <c r="B47">
        <f t="shared" si="0"/>
        <v>2</v>
      </c>
      <c r="C47" s="31">
        <v>2021</v>
      </c>
      <c r="D47">
        <v>5.3</v>
      </c>
      <c r="E47" s="31">
        <v>10.131291666666666</v>
      </c>
    </row>
    <row r="48" spans="1:6" x14ac:dyDescent="0.2">
      <c r="A48" s="30">
        <v>44256</v>
      </c>
      <c r="B48">
        <f t="shared" si="0"/>
        <v>3</v>
      </c>
      <c r="C48" s="31">
        <v>2021</v>
      </c>
      <c r="D48">
        <v>5.3</v>
      </c>
      <c r="E48" s="31">
        <v>10.131291666666666</v>
      </c>
    </row>
    <row r="49" spans="1:6" x14ac:dyDescent="0.2">
      <c r="A49" s="30">
        <v>44287</v>
      </c>
      <c r="B49">
        <f t="shared" si="0"/>
        <v>4</v>
      </c>
      <c r="C49" s="31">
        <v>2021</v>
      </c>
      <c r="D49">
        <v>5.3</v>
      </c>
      <c r="E49" s="31">
        <v>10.131291666666666</v>
      </c>
    </row>
    <row r="50" spans="1:6" x14ac:dyDescent="0.2">
      <c r="A50" s="30">
        <v>44317</v>
      </c>
      <c r="B50">
        <f t="shared" si="0"/>
        <v>5</v>
      </c>
      <c r="C50" s="31">
        <v>2021</v>
      </c>
      <c r="D50">
        <v>5.3</v>
      </c>
      <c r="E50" s="31">
        <v>10.131291666666666</v>
      </c>
    </row>
    <row r="51" spans="1:6" x14ac:dyDescent="0.2">
      <c r="A51" s="30">
        <v>44348</v>
      </c>
      <c r="B51">
        <f t="shared" si="0"/>
        <v>6</v>
      </c>
      <c r="C51" s="31">
        <v>2021</v>
      </c>
      <c r="D51">
        <v>4.63</v>
      </c>
      <c r="E51" s="31">
        <v>10.683825000000001</v>
      </c>
      <c r="F51">
        <f>E51/E50</f>
        <v>1.0545373039798316</v>
      </c>
    </row>
    <row r="52" spans="1:6" x14ac:dyDescent="0.2">
      <c r="A52" s="30">
        <v>44378</v>
      </c>
      <c r="B52">
        <f t="shared" si="0"/>
        <v>7</v>
      </c>
      <c r="C52" s="31">
        <v>2021</v>
      </c>
      <c r="D52">
        <v>4.63</v>
      </c>
      <c r="E52" s="31">
        <v>10.683825000000001</v>
      </c>
    </row>
    <row r="53" spans="1:6" x14ac:dyDescent="0.2">
      <c r="A53" s="30">
        <v>44409</v>
      </c>
      <c r="B53">
        <f t="shared" si="0"/>
        <v>8</v>
      </c>
      <c r="C53" s="31">
        <v>2021</v>
      </c>
      <c r="D53">
        <v>4.63</v>
      </c>
      <c r="E53" s="31">
        <v>10.683825000000001</v>
      </c>
    </row>
    <row r="54" spans="1:6" x14ac:dyDescent="0.2">
      <c r="A54" s="30">
        <v>44440</v>
      </c>
      <c r="B54">
        <f t="shared" si="0"/>
        <v>9</v>
      </c>
      <c r="C54" s="31">
        <v>2021</v>
      </c>
      <c r="D54">
        <v>4.63</v>
      </c>
      <c r="E54" s="31">
        <v>10.683825000000001</v>
      </c>
    </row>
    <row r="55" spans="1:6" x14ac:dyDescent="0.2">
      <c r="A55" s="30">
        <v>44470</v>
      </c>
      <c r="B55">
        <f t="shared" si="0"/>
        <v>10</v>
      </c>
      <c r="C55" s="31">
        <v>2021</v>
      </c>
      <c r="D55">
        <v>4.63</v>
      </c>
      <c r="E55" s="31">
        <v>10.683825000000001</v>
      </c>
    </row>
    <row r="56" spans="1:6" x14ac:dyDescent="0.2">
      <c r="A56" s="30">
        <v>44501</v>
      </c>
      <c r="B56">
        <f t="shared" si="0"/>
        <v>11</v>
      </c>
      <c r="C56" s="31">
        <v>2021</v>
      </c>
      <c r="D56">
        <v>4.63</v>
      </c>
      <c r="E56" s="31">
        <v>10.683825000000001</v>
      </c>
    </row>
    <row r="57" spans="1:6" x14ac:dyDescent="0.2">
      <c r="A57" s="30">
        <v>44531</v>
      </c>
      <c r="B57">
        <f t="shared" si="0"/>
        <v>12</v>
      </c>
      <c r="C57" s="31">
        <v>2021</v>
      </c>
      <c r="D57">
        <v>4.63</v>
      </c>
      <c r="E57" s="31">
        <v>10.683825000000001</v>
      </c>
    </row>
    <row r="58" spans="1:6" x14ac:dyDescent="0.2">
      <c r="A58" s="30">
        <v>44562</v>
      </c>
      <c r="B58">
        <f t="shared" si="0"/>
        <v>1</v>
      </c>
      <c r="C58" s="31">
        <v>2022</v>
      </c>
      <c r="D58">
        <v>4.63</v>
      </c>
      <c r="E58" s="31">
        <v>10.683825000000001</v>
      </c>
    </row>
    <row r="59" spans="1:6" x14ac:dyDescent="0.2">
      <c r="A59" s="30">
        <v>44593</v>
      </c>
      <c r="B59">
        <f t="shared" si="0"/>
        <v>2</v>
      </c>
      <c r="C59" s="31">
        <v>2022</v>
      </c>
      <c r="D59">
        <v>4.63</v>
      </c>
      <c r="E59" s="31">
        <v>10.683825000000001</v>
      </c>
    </row>
    <row r="60" spans="1:6" x14ac:dyDescent="0.2">
      <c r="A60" s="30">
        <v>44621</v>
      </c>
      <c r="B60">
        <f t="shared" si="0"/>
        <v>3</v>
      </c>
      <c r="C60" s="31">
        <v>2022</v>
      </c>
      <c r="D60">
        <v>4.63</v>
      </c>
      <c r="E60" s="31">
        <v>10.683825000000001</v>
      </c>
    </row>
    <row r="61" spans="1:6" x14ac:dyDescent="0.2">
      <c r="A61" s="30">
        <v>44652</v>
      </c>
      <c r="B61">
        <f t="shared" si="0"/>
        <v>4</v>
      </c>
      <c r="C61" s="31">
        <v>2022</v>
      </c>
      <c r="D61">
        <v>4.63</v>
      </c>
      <c r="E61" s="31">
        <v>10.683825000000001</v>
      </c>
    </row>
    <row r="62" spans="1:6" x14ac:dyDescent="0.2">
      <c r="A62" s="30">
        <v>44682</v>
      </c>
      <c r="B62">
        <f t="shared" si="0"/>
        <v>5</v>
      </c>
      <c r="C62" s="31">
        <v>2022</v>
      </c>
      <c r="D62">
        <v>4.63</v>
      </c>
      <c r="E62" s="31">
        <v>10.683825000000001</v>
      </c>
    </row>
    <row r="63" spans="1:6" x14ac:dyDescent="0.2">
      <c r="A63" s="30">
        <v>44713</v>
      </c>
      <c r="B63">
        <f t="shared" si="0"/>
        <v>6</v>
      </c>
      <c r="C63" s="31">
        <v>2022</v>
      </c>
      <c r="D63">
        <v>3.8</v>
      </c>
      <c r="E63" s="31">
        <v>11.079545000000001</v>
      </c>
      <c r="F63">
        <f>E63/E62</f>
        <v>1.0370391690242025</v>
      </c>
    </row>
    <row r="64" spans="1:6" x14ac:dyDescent="0.2">
      <c r="A64" s="30">
        <v>44743</v>
      </c>
      <c r="B64">
        <f t="shared" si="0"/>
        <v>7</v>
      </c>
      <c r="C64" s="31">
        <v>2022</v>
      </c>
      <c r="D64">
        <v>3.8</v>
      </c>
      <c r="E64" s="31">
        <v>11.079545000000001</v>
      </c>
    </row>
    <row r="65" spans="1:6" x14ac:dyDescent="0.2">
      <c r="A65" s="30">
        <v>44774</v>
      </c>
      <c r="B65">
        <f t="shared" si="0"/>
        <v>8</v>
      </c>
      <c r="C65" s="31">
        <v>2022</v>
      </c>
      <c r="D65">
        <v>3.8</v>
      </c>
      <c r="E65" s="31">
        <v>11.079545000000001</v>
      </c>
    </row>
    <row r="66" spans="1:6" x14ac:dyDescent="0.2">
      <c r="A66" s="30">
        <v>44805</v>
      </c>
      <c r="B66">
        <f t="shared" si="0"/>
        <v>9</v>
      </c>
      <c r="C66" s="31">
        <v>2022</v>
      </c>
      <c r="D66">
        <v>3.8</v>
      </c>
      <c r="E66" s="31">
        <v>11.079545000000001</v>
      </c>
    </row>
    <row r="67" spans="1:6" x14ac:dyDescent="0.2">
      <c r="A67" s="30">
        <v>44835</v>
      </c>
      <c r="B67">
        <f t="shared" si="0"/>
        <v>10</v>
      </c>
      <c r="C67" s="31">
        <v>2022</v>
      </c>
      <c r="D67">
        <v>3.8</v>
      </c>
      <c r="E67" s="31">
        <v>11.079545000000001</v>
      </c>
    </row>
    <row r="68" spans="1:6" x14ac:dyDescent="0.2">
      <c r="A68" s="30">
        <v>44866</v>
      </c>
      <c r="B68">
        <f t="shared" ref="B68:B131" si="1">MONTH(A68)</f>
        <v>11</v>
      </c>
      <c r="C68" s="31">
        <v>2022</v>
      </c>
      <c r="D68">
        <v>3.8</v>
      </c>
      <c r="E68" s="31">
        <v>11.079545000000001</v>
      </c>
    </row>
    <row r="69" spans="1:6" x14ac:dyDescent="0.2">
      <c r="A69" s="30">
        <v>44896</v>
      </c>
      <c r="B69">
        <f t="shared" si="1"/>
        <v>12</v>
      </c>
      <c r="C69" s="31">
        <v>2022</v>
      </c>
      <c r="D69">
        <v>3.8</v>
      </c>
      <c r="E69" s="31">
        <v>11.079545000000001</v>
      </c>
    </row>
    <row r="70" spans="1:6" x14ac:dyDescent="0.2">
      <c r="A70" s="30">
        <v>44927</v>
      </c>
      <c r="B70">
        <f t="shared" si="1"/>
        <v>1</v>
      </c>
      <c r="C70" s="31">
        <v>2023</v>
      </c>
      <c r="D70">
        <v>3.8</v>
      </c>
      <c r="E70" s="31">
        <v>11.079545000000001</v>
      </c>
    </row>
    <row r="71" spans="1:6" x14ac:dyDescent="0.2">
      <c r="A71" s="30">
        <v>44958</v>
      </c>
      <c r="B71">
        <f t="shared" si="1"/>
        <v>2</v>
      </c>
      <c r="C71" s="31">
        <v>2023</v>
      </c>
      <c r="D71">
        <v>3.8</v>
      </c>
      <c r="E71" s="31">
        <v>11.079545000000001</v>
      </c>
    </row>
    <row r="72" spans="1:6" x14ac:dyDescent="0.2">
      <c r="A72" s="30">
        <v>44986</v>
      </c>
      <c r="B72">
        <f t="shared" si="1"/>
        <v>3</v>
      </c>
      <c r="C72" s="31">
        <v>2023</v>
      </c>
      <c r="D72">
        <v>3.8</v>
      </c>
      <c r="E72" s="31">
        <v>11.079545000000001</v>
      </c>
    </row>
    <row r="73" spans="1:6" x14ac:dyDescent="0.2">
      <c r="A73" s="30">
        <v>45017</v>
      </c>
      <c r="B73">
        <f t="shared" si="1"/>
        <v>4</v>
      </c>
      <c r="C73" s="31">
        <v>2023</v>
      </c>
      <c r="D73">
        <v>3.8</v>
      </c>
      <c r="E73" s="31">
        <v>11.079545000000001</v>
      </c>
    </row>
    <row r="74" spans="1:6" x14ac:dyDescent="0.2">
      <c r="A74" s="30">
        <v>45047</v>
      </c>
      <c r="B74">
        <f t="shared" si="1"/>
        <v>5</v>
      </c>
      <c r="C74" s="31">
        <v>2023</v>
      </c>
      <c r="D74">
        <v>3.8</v>
      </c>
      <c r="E74" s="31">
        <v>11.079545000000001</v>
      </c>
    </row>
    <row r="75" spans="1:6" x14ac:dyDescent="0.2">
      <c r="A75" s="30">
        <v>45078</v>
      </c>
      <c r="B75">
        <f t="shared" si="1"/>
        <v>6</v>
      </c>
      <c r="C75" s="31">
        <v>2023</v>
      </c>
      <c r="D75">
        <v>3.8759999999999999</v>
      </c>
      <c r="E75" s="31">
        <v>11.462733866666669</v>
      </c>
      <c r="F75">
        <f>E75/E74</f>
        <v>1.0345852529744379</v>
      </c>
    </row>
    <row r="76" spans="1:6" x14ac:dyDescent="0.2">
      <c r="A76" s="30">
        <v>45108</v>
      </c>
      <c r="B76">
        <f t="shared" si="1"/>
        <v>7</v>
      </c>
      <c r="C76" s="31">
        <v>2023</v>
      </c>
      <c r="D76">
        <v>3.8759999999999999</v>
      </c>
      <c r="E76" s="31">
        <v>11.462733866666669</v>
      </c>
    </row>
    <row r="77" spans="1:6" x14ac:dyDescent="0.2">
      <c r="A77" s="30">
        <v>45139</v>
      </c>
      <c r="B77">
        <f t="shared" si="1"/>
        <v>8</v>
      </c>
      <c r="C77" s="31">
        <v>2023</v>
      </c>
      <c r="D77">
        <v>3.8759999999999999</v>
      </c>
      <c r="E77" s="31">
        <v>11.462733866666669</v>
      </c>
    </row>
    <row r="78" spans="1:6" x14ac:dyDescent="0.2">
      <c r="A78" s="30">
        <v>45170</v>
      </c>
      <c r="B78">
        <f t="shared" si="1"/>
        <v>9</v>
      </c>
      <c r="C78" s="31">
        <v>2023</v>
      </c>
      <c r="D78">
        <v>3.8759999999999999</v>
      </c>
      <c r="E78" s="31">
        <v>11.462733866666669</v>
      </c>
    </row>
    <row r="79" spans="1:6" x14ac:dyDescent="0.2">
      <c r="A79" s="30">
        <v>45200</v>
      </c>
      <c r="B79">
        <f t="shared" si="1"/>
        <v>10</v>
      </c>
      <c r="C79" s="31">
        <v>2023</v>
      </c>
      <c r="D79">
        <v>3.8759999999999999</v>
      </c>
      <c r="E79" s="31">
        <v>11.462733866666669</v>
      </c>
    </row>
    <row r="80" spans="1:6" x14ac:dyDescent="0.2">
      <c r="A80" s="30">
        <v>45231</v>
      </c>
      <c r="B80">
        <f t="shared" si="1"/>
        <v>11</v>
      </c>
      <c r="C80" s="31">
        <v>2023</v>
      </c>
      <c r="D80">
        <v>3.8759999999999999</v>
      </c>
      <c r="E80" s="31">
        <v>11.462733866666669</v>
      </c>
    </row>
    <row r="81" spans="1:6" x14ac:dyDescent="0.2">
      <c r="A81" s="30">
        <v>45261</v>
      </c>
      <c r="B81">
        <f t="shared" si="1"/>
        <v>12</v>
      </c>
      <c r="C81" s="31">
        <v>2023</v>
      </c>
      <c r="D81">
        <v>3.8759999999999999</v>
      </c>
      <c r="E81" s="31">
        <v>11.462733866666669</v>
      </c>
    </row>
    <row r="82" spans="1:6" x14ac:dyDescent="0.2">
      <c r="A82" s="30">
        <v>45292</v>
      </c>
      <c r="B82">
        <f t="shared" si="1"/>
        <v>1</v>
      </c>
      <c r="C82" s="31">
        <v>2024</v>
      </c>
      <c r="D82">
        <v>3.8759999999999999</v>
      </c>
      <c r="E82" s="31">
        <v>11.462733866666669</v>
      </c>
    </row>
    <row r="83" spans="1:6" x14ac:dyDescent="0.2">
      <c r="A83" s="30">
        <v>45323</v>
      </c>
      <c r="B83">
        <f t="shared" si="1"/>
        <v>2</v>
      </c>
      <c r="C83" s="31">
        <v>2024</v>
      </c>
      <c r="D83">
        <v>3.8759999999999999</v>
      </c>
      <c r="E83" s="31">
        <v>11.462733866666669</v>
      </c>
    </row>
    <row r="84" spans="1:6" x14ac:dyDescent="0.2">
      <c r="A84" s="30">
        <v>45352</v>
      </c>
      <c r="B84">
        <f t="shared" si="1"/>
        <v>3</v>
      </c>
      <c r="C84" s="31">
        <v>2024</v>
      </c>
      <c r="D84">
        <v>3.8759999999999999</v>
      </c>
      <c r="E84" s="31">
        <v>11.462733866666669</v>
      </c>
    </row>
    <row r="85" spans="1:6" x14ac:dyDescent="0.2">
      <c r="A85" s="30">
        <v>45383</v>
      </c>
      <c r="B85">
        <f t="shared" si="1"/>
        <v>4</v>
      </c>
      <c r="C85" s="31">
        <v>2024</v>
      </c>
      <c r="D85">
        <v>3.8759999999999999</v>
      </c>
      <c r="E85" s="31">
        <v>11.462733866666669</v>
      </c>
    </row>
    <row r="86" spans="1:6" x14ac:dyDescent="0.2">
      <c r="A86" s="30">
        <v>45413</v>
      </c>
      <c r="B86">
        <f t="shared" si="1"/>
        <v>5</v>
      </c>
      <c r="C86" s="31">
        <v>2024</v>
      </c>
      <c r="D86">
        <v>3.8759999999999999</v>
      </c>
      <c r="E86" s="31">
        <v>11.462733866666669</v>
      </c>
    </row>
    <row r="87" spans="1:6" x14ac:dyDescent="0.2">
      <c r="A87" s="30">
        <v>45444</v>
      </c>
      <c r="B87">
        <f t="shared" si="1"/>
        <v>6</v>
      </c>
      <c r="C87" s="31">
        <v>2024</v>
      </c>
      <c r="D87">
        <v>3.9540000000000002</v>
      </c>
      <c r="E87" s="31">
        <v>11.831005738166668</v>
      </c>
      <c r="F87">
        <f>E87/E86</f>
        <v>1.0321277520514478</v>
      </c>
    </row>
    <row r="88" spans="1:6" x14ac:dyDescent="0.2">
      <c r="A88" s="30">
        <v>45474</v>
      </c>
      <c r="B88">
        <f t="shared" si="1"/>
        <v>7</v>
      </c>
      <c r="C88" s="31">
        <v>2024</v>
      </c>
      <c r="D88">
        <v>3.9540000000000002</v>
      </c>
      <c r="E88" s="31">
        <v>11.831005738166668</v>
      </c>
    </row>
    <row r="89" spans="1:6" x14ac:dyDescent="0.2">
      <c r="A89" s="30">
        <v>45505</v>
      </c>
      <c r="B89">
        <f t="shared" si="1"/>
        <v>8</v>
      </c>
      <c r="C89" s="31">
        <v>2024</v>
      </c>
      <c r="D89">
        <v>3.9540000000000002</v>
      </c>
      <c r="E89" s="31">
        <v>11.831005738166668</v>
      </c>
    </row>
    <row r="90" spans="1:6" x14ac:dyDescent="0.2">
      <c r="A90" s="30">
        <v>45536</v>
      </c>
      <c r="B90">
        <f t="shared" si="1"/>
        <v>9</v>
      </c>
      <c r="C90" s="31">
        <v>2024</v>
      </c>
      <c r="D90">
        <v>3.9540000000000002</v>
      </c>
      <c r="E90" s="31">
        <v>11.831005738166668</v>
      </c>
    </row>
    <row r="91" spans="1:6" x14ac:dyDescent="0.2">
      <c r="A91" s="30">
        <v>45566</v>
      </c>
      <c r="B91">
        <f t="shared" si="1"/>
        <v>10</v>
      </c>
      <c r="C91" s="31">
        <v>2024</v>
      </c>
      <c r="D91">
        <v>3.9540000000000002</v>
      </c>
      <c r="E91" s="31">
        <v>11.831005738166668</v>
      </c>
    </row>
    <row r="92" spans="1:6" x14ac:dyDescent="0.2">
      <c r="A92" s="30">
        <v>45597</v>
      </c>
      <c r="B92">
        <f t="shared" si="1"/>
        <v>11</v>
      </c>
      <c r="C92" s="31">
        <v>2024</v>
      </c>
      <c r="D92">
        <v>3.9540000000000002</v>
      </c>
      <c r="E92" s="31">
        <v>11.831005738166668</v>
      </c>
    </row>
    <row r="93" spans="1:6" x14ac:dyDescent="0.2">
      <c r="A93" s="30">
        <v>45627</v>
      </c>
      <c r="B93">
        <f t="shared" si="1"/>
        <v>12</v>
      </c>
      <c r="C93" s="31">
        <v>2024</v>
      </c>
      <c r="D93">
        <v>3.9540000000000002</v>
      </c>
      <c r="E93" s="31">
        <v>11.831005738166668</v>
      </c>
    </row>
    <row r="94" spans="1:6" x14ac:dyDescent="0.2">
      <c r="A94" s="30">
        <v>45658</v>
      </c>
      <c r="B94">
        <f t="shared" si="1"/>
        <v>1</v>
      </c>
      <c r="C94" s="31">
        <v>2025</v>
      </c>
      <c r="D94">
        <v>3.9540000000000002</v>
      </c>
      <c r="E94" s="31">
        <v>11.831005738166668</v>
      </c>
    </row>
    <row r="95" spans="1:6" x14ac:dyDescent="0.2">
      <c r="A95" s="30">
        <v>45689</v>
      </c>
      <c r="B95">
        <f t="shared" si="1"/>
        <v>2</v>
      </c>
      <c r="C95" s="31">
        <v>2025</v>
      </c>
      <c r="D95">
        <v>3.9540000000000002</v>
      </c>
      <c r="E95" s="31">
        <v>11.831005738166668</v>
      </c>
    </row>
    <row r="96" spans="1:6" x14ac:dyDescent="0.2">
      <c r="A96" s="30">
        <v>45717</v>
      </c>
      <c r="B96">
        <f t="shared" si="1"/>
        <v>3</v>
      </c>
      <c r="C96" s="31">
        <v>2025</v>
      </c>
      <c r="D96">
        <v>3.9540000000000002</v>
      </c>
      <c r="E96" s="31">
        <v>11.831005738166668</v>
      </c>
    </row>
    <row r="97" spans="1:6" x14ac:dyDescent="0.2">
      <c r="A97" s="30">
        <v>45748</v>
      </c>
      <c r="B97">
        <f t="shared" si="1"/>
        <v>4</v>
      </c>
      <c r="C97" s="31">
        <v>2025</v>
      </c>
      <c r="D97">
        <v>3.9540000000000002</v>
      </c>
      <c r="E97" s="31">
        <v>11.831005738166668</v>
      </c>
    </row>
    <row r="98" spans="1:6" x14ac:dyDescent="0.2">
      <c r="A98" s="30">
        <v>45778</v>
      </c>
      <c r="B98">
        <f t="shared" si="1"/>
        <v>5</v>
      </c>
      <c r="C98" s="31">
        <v>2025</v>
      </c>
      <c r="D98">
        <v>3.9540000000000002</v>
      </c>
      <c r="E98" s="31">
        <v>11.831005738166668</v>
      </c>
    </row>
    <row r="99" spans="1:6" x14ac:dyDescent="0.2">
      <c r="A99" s="30">
        <v>45809</v>
      </c>
      <c r="B99">
        <f t="shared" si="1"/>
        <v>6</v>
      </c>
      <c r="C99" s="31">
        <v>2025</v>
      </c>
      <c r="D99">
        <v>5</v>
      </c>
      <c r="E99" s="31">
        <v>12.067625852930004</v>
      </c>
      <c r="F99">
        <f>E99/E98</f>
        <v>1.0200000000000002</v>
      </c>
    </row>
    <row r="100" spans="1:6" x14ac:dyDescent="0.2">
      <c r="A100" s="30">
        <v>45839</v>
      </c>
      <c r="B100">
        <f t="shared" si="1"/>
        <v>7</v>
      </c>
      <c r="C100" s="31">
        <v>2025</v>
      </c>
      <c r="D100">
        <v>5</v>
      </c>
      <c r="E100" s="31">
        <v>12.067625852930004</v>
      </c>
    </row>
    <row r="101" spans="1:6" x14ac:dyDescent="0.2">
      <c r="A101" s="30">
        <v>45870</v>
      </c>
      <c r="B101">
        <f t="shared" si="1"/>
        <v>8</v>
      </c>
      <c r="C101" s="31">
        <v>2025</v>
      </c>
      <c r="D101">
        <v>5</v>
      </c>
      <c r="E101" s="31">
        <v>12.067625852930004</v>
      </c>
    </row>
    <row r="102" spans="1:6" x14ac:dyDescent="0.2">
      <c r="A102" s="30">
        <v>45901</v>
      </c>
      <c r="B102">
        <f t="shared" si="1"/>
        <v>9</v>
      </c>
      <c r="C102" s="31">
        <v>2025</v>
      </c>
      <c r="D102">
        <v>5</v>
      </c>
      <c r="E102" s="31">
        <v>12.067625852930004</v>
      </c>
    </row>
    <row r="103" spans="1:6" x14ac:dyDescent="0.2">
      <c r="A103" s="30">
        <v>45931</v>
      </c>
      <c r="B103">
        <f t="shared" si="1"/>
        <v>10</v>
      </c>
      <c r="C103" s="31">
        <v>2025</v>
      </c>
      <c r="D103">
        <v>5</v>
      </c>
      <c r="E103" s="31">
        <f>E102</f>
        <v>12.067625852930004</v>
      </c>
    </row>
    <row r="104" spans="1:6" x14ac:dyDescent="0.2">
      <c r="A104" s="30">
        <v>45962</v>
      </c>
      <c r="B104">
        <f t="shared" si="1"/>
        <v>11</v>
      </c>
      <c r="C104" s="31">
        <v>2025</v>
      </c>
      <c r="D104">
        <v>5</v>
      </c>
      <c r="E104" s="31">
        <f t="shared" ref="E104:E110" si="2">E103</f>
        <v>12.067625852930004</v>
      </c>
    </row>
    <row r="105" spans="1:6" x14ac:dyDescent="0.2">
      <c r="A105" s="30">
        <v>45992</v>
      </c>
      <c r="B105">
        <f t="shared" si="1"/>
        <v>12</v>
      </c>
      <c r="C105" s="31">
        <v>2025</v>
      </c>
      <c r="D105">
        <v>5</v>
      </c>
      <c r="E105" s="31">
        <f t="shared" si="2"/>
        <v>12.067625852930004</v>
      </c>
    </row>
    <row r="106" spans="1:6" x14ac:dyDescent="0.2">
      <c r="A106" s="30">
        <v>46023</v>
      </c>
      <c r="B106">
        <f t="shared" si="1"/>
        <v>1</v>
      </c>
      <c r="C106" s="31">
        <v>2026</v>
      </c>
      <c r="D106">
        <v>5</v>
      </c>
      <c r="E106" s="31">
        <f t="shared" si="2"/>
        <v>12.067625852930004</v>
      </c>
    </row>
    <row r="107" spans="1:6" x14ac:dyDescent="0.2">
      <c r="A107" s="30">
        <v>46054</v>
      </c>
      <c r="B107">
        <f t="shared" si="1"/>
        <v>2</v>
      </c>
      <c r="C107" s="31">
        <v>2026</v>
      </c>
      <c r="D107">
        <v>5</v>
      </c>
      <c r="E107" s="31">
        <f t="shared" si="2"/>
        <v>12.067625852930004</v>
      </c>
    </row>
    <row r="108" spans="1:6" x14ac:dyDescent="0.2">
      <c r="A108" s="30">
        <v>46082</v>
      </c>
      <c r="B108">
        <f t="shared" si="1"/>
        <v>3</v>
      </c>
      <c r="C108" s="31">
        <v>2026</v>
      </c>
      <c r="D108">
        <v>5</v>
      </c>
      <c r="E108" s="31">
        <f t="shared" si="2"/>
        <v>12.067625852930004</v>
      </c>
    </row>
    <row r="109" spans="1:6" x14ac:dyDescent="0.2">
      <c r="A109" s="30">
        <v>46113</v>
      </c>
      <c r="B109">
        <f t="shared" si="1"/>
        <v>4</v>
      </c>
      <c r="C109" s="31">
        <v>2026</v>
      </c>
      <c r="D109">
        <v>5</v>
      </c>
      <c r="E109" s="31">
        <f t="shared" si="2"/>
        <v>12.067625852930004</v>
      </c>
    </row>
    <row r="110" spans="1:6" x14ac:dyDescent="0.2">
      <c r="A110" s="30">
        <v>46143</v>
      </c>
      <c r="B110">
        <f t="shared" si="1"/>
        <v>5</v>
      </c>
      <c r="C110" s="31">
        <v>2026</v>
      </c>
      <c r="D110">
        <v>5</v>
      </c>
      <c r="E110" s="31">
        <f t="shared" si="2"/>
        <v>12.067625852930004</v>
      </c>
    </row>
    <row r="111" spans="1:6" x14ac:dyDescent="0.2">
      <c r="A111" s="30">
        <v>46174</v>
      </c>
      <c r="B111">
        <f t="shared" si="1"/>
        <v>6</v>
      </c>
      <c r="C111" s="31">
        <v>2026</v>
      </c>
      <c r="D111">
        <v>5.0999999999999996</v>
      </c>
      <c r="E111" s="31">
        <f t="shared" ref="E111:E174" si="3">E99/E87*E99</f>
        <v>12.308978369988607</v>
      </c>
      <c r="F111">
        <f>E111/E110</f>
        <v>1.0200000000000002</v>
      </c>
    </row>
    <row r="112" spans="1:6" x14ac:dyDescent="0.2">
      <c r="A112" s="30">
        <v>46204</v>
      </c>
      <c r="B112">
        <f t="shared" si="1"/>
        <v>7</v>
      </c>
      <c r="C112" s="31">
        <v>2026</v>
      </c>
      <c r="D112">
        <v>5.0999999999999996</v>
      </c>
      <c r="E112" s="31">
        <f t="shared" si="3"/>
        <v>12.308978369988607</v>
      </c>
    </row>
    <row r="113" spans="1:6" x14ac:dyDescent="0.2">
      <c r="A113" s="30">
        <v>46235</v>
      </c>
      <c r="B113">
        <f t="shared" si="1"/>
        <v>8</v>
      </c>
      <c r="C113" s="31">
        <v>2026</v>
      </c>
      <c r="D113">
        <v>5.0999999999999996</v>
      </c>
      <c r="E113" s="31">
        <f t="shared" si="3"/>
        <v>12.308978369988607</v>
      </c>
    </row>
    <row r="114" spans="1:6" x14ac:dyDescent="0.2">
      <c r="A114" s="30">
        <v>46266</v>
      </c>
      <c r="B114">
        <f t="shared" si="1"/>
        <v>9</v>
      </c>
      <c r="C114" s="31">
        <v>2026</v>
      </c>
      <c r="D114">
        <v>5.0999999999999996</v>
      </c>
      <c r="E114" s="31">
        <f t="shared" si="3"/>
        <v>12.308978369988607</v>
      </c>
    </row>
    <row r="115" spans="1:6" x14ac:dyDescent="0.2">
      <c r="A115" s="30">
        <v>46296</v>
      </c>
      <c r="B115">
        <f t="shared" si="1"/>
        <v>10</v>
      </c>
      <c r="C115" s="31">
        <v>2026</v>
      </c>
      <c r="D115">
        <v>5.0999999999999996</v>
      </c>
      <c r="E115" s="31">
        <f t="shared" si="3"/>
        <v>12.308978369988607</v>
      </c>
    </row>
    <row r="116" spans="1:6" x14ac:dyDescent="0.2">
      <c r="A116" s="30">
        <v>46327</v>
      </c>
      <c r="B116">
        <f t="shared" si="1"/>
        <v>11</v>
      </c>
      <c r="C116" s="31">
        <v>2026</v>
      </c>
      <c r="D116">
        <v>5.0999999999999996</v>
      </c>
      <c r="E116" s="31">
        <f t="shared" si="3"/>
        <v>12.308978369988607</v>
      </c>
    </row>
    <row r="117" spans="1:6" x14ac:dyDescent="0.2">
      <c r="A117" s="30">
        <v>46357</v>
      </c>
      <c r="B117">
        <f t="shared" si="1"/>
        <v>12</v>
      </c>
      <c r="C117" s="31">
        <v>2026</v>
      </c>
      <c r="D117">
        <v>5.0999999999999996</v>
      </c>
      <c r="E117" s="31">
        <f t="shared" si="3"/>
        <v>12.308978369988607</v>
      </c>
    </row>
    <row r="118" spans="1:6" x14ac:dyDescent="0.2">
      <c r="A118" s="30">
        <v>46388</v>
      </c>
      <c r="B118">
        <f t="shared" si="1"/>
        <v>1</v>
      </c>
      <c r="C118" s="31">
        <v>2027</v>
      </c>
      <c r="D118">
        <v>5.0999999999999996</v>
      </c>
      <c r="E118" s="31">
        <f t="shared" si="3"/>
        <v>12.308978369988607</v>
      </c>
    </row>
    <row r="119" spans="1:6" x14ac:dyDescent="0.2">
      <c r="A119" s="30">
        <v>46419</v>
      </c>
      <c r="B119">
        <f t="shared" si="1"/>
        <v>2</v>
      </c>
      <c r="C119" s="31">
        <v>2027</v>
      </c>
      <c r="D119">
        <v>5.0999999999999996</v>
      </c>
      <c r="E119" s="31">
        <f t="shared" si="3"/>
        <v>12.308978369988607</v>
      </c>
    </row>
    <row r="120" spans="1:6" x14ac:dyDescent="0.2">
      <c r="A120" s="30">
        <v>46447</v>
      </c>
      <c r="B120">
        <f t="shared" si="1"/>
        <v>3</v>
      </c>
      <c r="C120" s="31">
        <v>2027</v>
      </c>
      <c r="D120">
        <v>5.0999999999999996</v>
      </c>
      <c r="E120" s="31">
        <f t="shared" si="3"/>
        <v>12.308978369988607</v>
      </c>
    </row>
    <row r="121" spans="1:6" x14ac:dyDescent="0.2">
      <c r="A121" s="30">
        <v>46478</v>
      </c>
      <c r="B121">
        <f t="shared" si="1"/>
        <v>4</v>
      </c>
      <c r="C121" s="31">
        <v>2027</v>
      </c>
      <c r="D121">
        <v>5.0999999999999996</v>
      </c>
      <c r="E121" s="31">
        <f t="shared" si="3"/>
        <v>12.308978369988607</v>
      </c>
    </row>
    <row r="122" spans="1:6" x14ac:dyDescent="0.2">
      <c r="A122" s="30">
        <v>46508</v>
      </c>
      <c r="B122">
        <f t="shared" si="1"/>
        <v>5</v>
      </c>
      <c r="C122" s="31">
        <v>2027</v>
      </c>
      <c r="D122">
        <v>5.0999999999999996</v>
      </c>
      <c r="E122" s="31">
        <f t="shared" si="3"/>
        <v>12.308978369988607</v>
      </c>
    </row>
    <row r="123" spans="1:6" x14ac:dyDescent="0.2">
      <c r="A123" s="30">
        <v>46539</v>
      </c>
      <c r="B123">
        <f t="shared" si="1"/>
        <v>6</v>
      </c>
      <c r="C123" s="31">
        <v>2027</v>
      </c>
      <c r="D123">
        <v>5.202</v>
      </c>
      <c r="E123" s="31">
        <f t="shared" si="3"/>
        <v>12.555157937388381</v>
      </c>
      <c r="F123">
        <f>E123/E122</f>
        <v>1.0200000000000002</v>
      </c>
    </row>
    <row r="124" spans="1:6" x14ac:dyDescent="0.2">
      <c r="A124" s="30">
        <v>46569</v>
      </c>
      <c r="B124">
        <f t="shared" si="1"/>
        <v>7</v>
      </c>
      <c r="C124" s="31">
        <v>2027</v>
      </c>
      <c r="D124">
        <v>5.202</v>
      </c>
      <c r="E124" s="31">
        <f t="shared" si="3"/>
        <v>12.555157937388381</v>
      </c>
    </row>
    <row r="125" spans="1:6" x14ac:dyDescent="0.2">
      <c r="A125" s="30">
        <v>46600</v>
      </c>
      <c r="B125">
        <f t="shared" si="1"/>
        <v>8</v>
      </c>
      <c r="C125" s="31">
        <v>2027</v>
      </c>
      <c r="D125">
        <v>5.202</v>
      </c>
      <c r="E125" s="31">
        <f t="shared" si="3"/>
        <v>12.555157937388381</v>
      </c>
    </row>
    <row r="126" spans="1:6" x14ac:dyDescent="0.2">
      <c r="A126" s="30">
        <v>46631</v>
      </c>
      <c r="B126">
        <f t="shared" si="1"/>
        <v>9</v>
      </c>
      <c r="C126" s="31">
        <v>2027</v>
      </c>
      <c r="D126">
        <v>5.202</v>
      </c>
      <c r="E126" s="31">
        <f t="shared" si="3"/>
        <v>12.555157937388381</v>
      </c>
    </row>
    <row r="127" spans="1:6" x14ac:dyDescent="0.2">
      <c r="A127" s="30">
        <v>46661</v>
      </c>
      <c r="B127">
        <f t="shared" si="1"/>
        <v>10</v>
      </c>
      <c r="C127" s="31">
        <v>2027</v>
      </c>
      <c r="D127">
        <v>5.202</v>
      </c>
      <c r="E127" s="31">
        <f t="shared" si="3"/>
        <v>12.555157937388381</v>
      </c>
    </row>
    <row r="128" spans="1:6" x14ac:dyDescent="0.2">
      <c r="A128" s="30">
        <v>46692</v>
      </c>
      <c r="B128">
        <f t="shared" si="1"/>
        <v>11</v>
      </c>
      <c r="C128" s="31">
        <v>2027</v>
      </c>
      <c r="D128">
        <v>5.202</v>
      </c>
      <c r="E128" s="31">
        <f t="shared" si="3"/>
        <v>12.555157937388381</v>
      </c>
    </row>
    <row r="129" spans="1:5" x14ac:dyDescent="0.2">
      <c r="A129" s="30">
        <v>46722</v>
      </c>
      <c r="B129">
        <f t="shared" si="1"/>
        <v>12</v>
      </c>
      <c r="C129" s="31">
        <v>2027</v>
      </c>
      <c r="D129">
        <v>5.202</v>
      </c>
      <c r="E129" s="31">
        <f t="shared" si="3"/>
        <v>12.555157937388381</v>
      </c>
    </row>
    <row r="130" spans="1:5" x14ac:dyDescent="0.2">
      <c r="A130" s="30">
        <v>46753</v>
      </c>
      <c r="B130">
        <f t="shared" si="1"/>
        <v>1</v>
      </c>
      <c r="C130" s="31">
        <v>2028</v>
      </c>
      <c r="D130">
        <v>5.202</v>
      </c>
      <c r="E130" s="31">
        <f t="shared" si="3"/>
        <v>12.555157937388381</v>
      </c>
    </row>
    <row r="131" spans="1:5" x14ac:dyDescent="0.2">
      <c r="A131" s="30">
        <v>46784</v>
      </c>
      <c r="B131">
        <f t="shared" si="1"/>
        <v>2</v>
      </c>
      <c r="C131" s="31">
        <v>2028</v>
      </c>
      <c r="D131">
        <v>5.202</v>
      </c>
      <c r="E131" s="31">
        <f t="shared" si="3"/>
        <v>12.555157937388381</v>
      </c>
    </row>
    <row r="132" spans="1:5" x14ac:dyDescent="0.2">
      <c r="A132" s="30">
        <v>46813</v>
      </c>
      <c r="B132">
        <f t="shared" ref="B132:B195" si="4">MONTH(A132)</f>
        <v>3</v>
      </c>
      <c r="C132" s="31">
        <v>2028</v>
      </c>
      <c r="D132">
        <v>5.202</v>
      </c>
      <c r="E132" s="31">
        <f t="shared" si="3"/>
        <v>12.555157937388381</v>
      </c>
    </row>
    <row r="133" spans="1:5" x14ac:dyDescent="0.2">
      <c r="A133" s="30">
        <v>46844</v>
      </c>
      <c r="B133">
        <f t="shared" si="4"/>
        <v>4</v>
      </c>
      <c r="C133" s="31">
        <v>2028</v>
      </c>
      <c r="D133">
        <v>5.202</v>
      </c>
      <c r="E133" s="31">
        <f t="shared" si="3"/>
        <v>12.555157937388381</v>
      </c>
    </row>
    <row r="134" spans="1:5" x14ac:dyDescent="0.2">
      <c r="A134" s="30">
        <v>46874</v>
      </c>
      <c r="B134">
        <f t="shared" si="4"/>
        <v>5</v>
      </c>
      <c r="C134" s="31">
        <v>2028</v>
      </c>
      <c r="D134">
        <v>5.202</v>
      </c>
      <c r="E134" s="31">
        <f t="shared" si="3"/>
        <v>12.555157937388381</v>
      </c>
    </row>
    <row r="135" spans="1:5" x14ac:dyDescent="0.2">
      <c r="A135" s="30">
        <v>46905</v>
      </c>
      <c r="B135">
        <f t="shared" si="4"/>
        <v>6</v>
      </c>
      <c r="C135" s="31">
        <v>2028</v>
      </c>
      <c r="D135">
        <v>5.306</v>
      </c>
      <c r="E135" s="31">
        <f t="shared" si="3"/>
        <v>12.806261096136152</v>
      </c>
    </row>
    <row r="136" spans="1:5" x14ac:dyDescent="0.2">
      <c r="A136" s="30">
        <v>46935</v>
      </c>
      <c r="B136">
        <f t="shared" si="4"/>
        <v>7</v>
      </c>
      <c r="C136" s="31">
        <v>2028</v>
      </c>
      <c r="D136">
        <v>5.306</v>
      </c>
      <c r="E136" s="31">
        <f t="shared" si="3"/>
        <v>12.806261096136152</v>
      </c>
    </row>
    <row r="137" spans="1:5" x14ac:dyDescent="0.2">
      <c r="A137" s="30">
        <v>46966</v>
      </c>
      <c r="B137">
        <f t="shared" si="4"/>
        <v>8</v>
      </c>
      <c r="C137" s="31">
        <v>2028</v>
      </c>
      <c r="D137">
        <v>5.306</v>
      </c>
      <c r="E137" s="31">
        <f t="shared" si="3"/>
        <v>12.806261096136152</v>
      </c>
    </row>
    <row r="138" spans="1:5" x14ac:dyDescent="0.2">
      <c r="A138" s="30">
        <v>46997</v>
      </c>
      <c r="B138">
        <f t="shared" si="4"/>
        <v>9</v>
      </c>
      <c r="C138" s="31">
        <v>2028</v>
      </c>
      <c r="D138">
        <v>5.306</v>
      </c>
      <c r="E138" s="31">
        <f t="shared" si="3"/>
        <v>12.806261096136152</v>
      </c>
    </row>
    <row r="139" spans="1:5" x14ac:dyDescent="0.2">
      <c r="A139" s="30">
        <v>47027</v>
      </c>
      <c r="B139">
        <f t="shared" si="4"/>
        <v>10</v>
      </c>
      <c r="C139" s="31">
        <v>2028</v>
      </c>
      <c r="D139">
        <v>5.306</v>
      </c>
      <c r="E139" s="31">
        <f t="shared" si="3"/>
        <v>12.806261096136152</v>
      </c>
    </row>
    <row r="140" spans="1:5" x14ac:dyDescent="0.2">
      <c r="A140" s="30">
        <v>47058</v>
      </c>
      <c r="B140">
        <f t="shared" si="4"/>
        <v>11</v>
      </c>
      <c r="C140" s="31">
        <v>2028</v>
      </c>
      <c r="D140">
        <v>5.306</v>
      </c>
      <c r="E140" s="31">
        <f t="shared" si="3"/>
        <v>12.806261096136152</v>
      </c>
    </row>
    <row r="141" spans="1:5" x14ac:dyDescent="0.2">
      <c r="A141" s="30">
        <v>47088</v>
      </c>
      <c r="B141">
        <f t="shared" si="4"/>
        <v>12</v>
      </c>
      <c r="C141" s="31">
        <v>2028</v>
      </c>
      <c r="D141">
        <v>5.306</v>
      </c>
      <c r="E141" s="31">
        <f t="shared" si="3"/>
        <v>12.806261096136152</v>
      </c>
    </row>
    <row r="142" spans="1:5" x14ac:dyDescent="0.2">
      <c r="A142" s="30">
        <v>47119</v>
      </c>
      <c r="B142">
        <f t="shared" si="4"/>
        <v>1</v>
      </c>
      <c r="C142" s="31">
        <v>2029</v>
      </c>
      <c r="D142">
        <v>5.306</v>
      </c>
      <c r="E142" s="31">
        <f t="shared" si="3"/>
        <v>12.806261096136152</v>
      </c>
    </row>
    <row r="143" spans="1:5" x14ac:dyDescent="0.2">
      <c r="A143" s="30">
        <v>47150</v>
      </c>
      <c r="B143">
        <f t="shared" si="4"/>
        <v>2</v>
      </c>
      <c r="C143" s="31">
        <v>2029</v>
      </c>
      <c r="D143">
        <v>5.306</v>
      </c>
      <c r="E143" s="31">
        <f t="shared" si="3"/>
        <v>12.806261096136152</v>
      </c>
    </row>
    <row r="144" spans="1:5" x14ac:dyDescent="0.2">
      <c r="A144" s="30">
        <v>47178</v>
      </c>
      <c r="B144">
        <f t="shared" si="4"/>
        <v>3</v>
      </c>
      <c r="C144" s="31">
        <v>2029</v>
      </c>
      <c r="D144">
        <v>5.306</v>
      </c>
      <c r="E144" s="31">
        <f t="shared" si="3"/>
        <v>12.806261096136152</v>
      </c>
    </row>
    <row r="145" spans="1:5" x14ac:dyDescent="0.2">
      <c r="A145" s="30">
        <v>47209</v>
      </c>
      <c r="B145">
        <f t="shared" si="4"/>
        <v>4</v>
      </c>
      <c r="C145" s="31">
        <v>2029</v>
      </c>
      <c r="D145">
        <v>5.306</v>
      </c>
      <c r="E145" s="31">
        <f t="shared" si="3"/>
        <v>12.806261096136152</v>
      </c>
    </row>
    <row r="146" spans="1:5" x14ac:dyDescent="0.2">
      <c r="A146" s="30">
        <v>47239</v>
      </c>
      <c r="B146">
        <f t="shared" si="4"/>
        <v>5</v>
      </c>
      <c r="C146" s="31">
        <v>2029</v>
      </c>
      <c r="D146">
        <v>5.306</v>
      </c>
      <c r="E146" s="31">
        <f t="shared" si="3"/>
        <v>12.806261096136152</v>
      </c>
    </row>
    <row r="147" spans="1:5" x14ac:dyDescent="0.2">
      <c r="A147" s="30">
        <v>47270</v>
      </c>
      <c r="B147">
        <f t="shared" si="4"/>
        <v>6</v>
      </c>
      <c r="C147" s="31">
        <v>2029</v>
      </c>
      <c r="D147">
        <v>5.4119999999999999</v>
      </c>
      <c r="E147" s="31">
        <f t="shared" si="3"/>
        <v>13.062386318058879</v>
      </c>
    </row>
    <row r="148" spans="1:5" x14ac:dyDescent="0.2">
      <c r="A148" s="30">
        <v>47300</v>
      </c>
      <c r="B148">
        <f t="shared" si="4"/>
        <v>7</v>
      </c>
      <c r="C148" s="31">
        <v>2029</v>
      </c>
      <c r="D148">
        <v>5.4119999999999999</v>
      </c>
      <c r="E148" s="31">
        <f t="shared" si="3"/>
        <v>13.062386318058879</v>
      </c>
    </row>
    <row r="149" spans="1:5" x14ac:dyDescent="0.2">
      <c r="A149" s="30">
        <v>47331</v>
      </c>
      <c r="B149">
        <f t="shared" si="4"/>
        <v>8</v>
      </c>
      <c r="C149" s="31">
        <v>2029</v>
      </c>
      <c r="D149">
        <v>5.4119999999999999</v>
      </c>
      <c r="E149" s="31">
        <f t="shared" si="3"/>
        <v>13.062386318058879</v>
      </c>
    </row>
    <row r="150" spans="1:5" x14ac:dyDescent="0.2">
      <c r="A150" s="30">
        <v>47362</v>
      </c>
      <c r="B150">
        <f t="shared" si="4"/>
        <v>9</v>
      </c>
      <c r="C150" s="31">
        <v>2029</v>
      </c>
      <c r="D150">
        <v>5.4119999999999999</v>
      </c>
      <c r="E150" s="31">
        <f t="shared" si="3"/>
        <v>13.062386318058879</v>
      </c>
    </row>
    <row r="151" spans="1:5" x14ac:dyDescent="0.2">
      <c r="A151" s="30">
        <v>47392</v>
      </c>
      <c r="B151">
        <f t="shared" si="4"/>
        <v>10</v>
      </c>
      <c r="C151" s="31">
        <v>2029</v>
      </c>
      <c r="D151">
        <v>5.4119999999999999</v>
      </c>
      <c r="E151" s="31">
        <f t="shared" si="3"/>
        <v>13.062386318058879</v>
      </c>
    </row>
    <row r="152" spans="1:5" x14ac:dyDescent="0.2">
      <c r="A152" s="30">
        <v>47423</v>
      </c>
      <c r="B152">
        <f t="shared" si="4"/>
        <v>11</v>
      </c>
      <c r="C152" s="31">
        <v>2029</v>
      </c>
      <c r="D152">
        <v>5.4119999999999999</v>
      </c>
      <c r="E152" s="31">
        <f t="shared" si="3"/>
        <v>13.062386318058879</v>
      </c>
    </row>
    <row r="153" spans="1:5" x14ac:dyDescent="0.2">
      <c r="A153" s="30">
        <v>47453</v>
      </c>
      <c r="B153">
        <f t="shared" si="4"/>
        <v>12</v>
      </c>
      <c r="C153" s="31">
        <v>2029</v>
      </c>
      <c r="D153">
        <v>5.4119999999999999</v>
      </c>
      <c r="E153" s="31">
        <f t="shared" si="3"/>
        <v>13.062386318058879</v>
      </c>
    </row>
    <row r="154" spans="1:5" x14ac:dyDescent="0.2">
      <c r="A154" s="30">
        <v>47484</v>
      </c>
      <c r="B154">
        <f t="shared" si="4"/>
        <v>1</v>
      </c>
      <c r="C154" s="31">
        <v>2030</v>
      </c>
      <c r="D154">
        <v>5.4119999999999999</v>
      </c>
      <c r="E154" s="31">
        <f t="shared" si="3"/>
        <v>13.062386318058879</v>
      </c>
    </row>
    <row r="155" spans="1:5" x14ac:dyDescent="0.2">
      <c r="A155" s="30">
        <v>47515</v>
      </c>
      <c r="B155">
        <f t="shared" si="4"/>
        <v>2</v>
      </c>
      <c r="C155" s="31">
        <v>2030</v>
      </c>
      <c r="D155">
        <v>5.4119999999999999</v>
      </c>
      <c r="E155" s="31">
        <f t="shared" si="3"/>
        <v>13.062386318058879</v>
      </c>
    </row>
    <row r="156" spans="1:5" x14ac:dyDescent="0.2">
      <c r="A156" s="30">
        <v>47543</v>
      </c>
      <c r="B156">
        <f t="shared" si="4"/>
        <v>3</v>
      </c>
      <c r="C156" s="31">
        <v>2030</v>
      </c>
      <c r="D156">
        <v>5.4119999999999999</v>
      </c>
      <c r="E156" s="31">
        <f t="shared" si="3"/>
        <v>13.062386318058879</v>
      </c>
    </row>
    <row r="157" spans="1:5" x14ac:dyDescent="0.2">
      <c r="A157" s="30">
        <v>47574</v>
      </c>
      <c r="B157">
        <f t="shared" si="4"/>
        <v>4</v>
      </c>
      <c r="C157" s="31">
        <v>2030</v>
      </c>
      <c r="D157">
        <v>5.4119999999999999</v>
      </c>
      <c r="E157" s="31">
        <f t="shared" si="3"/>
        <v>13.062386318058879</v>
      </c>
    </row>
    <row r="158" spans="1:5" x14ac:dyDescent="0.2">
      <c r="A158" s="30">
        <v>47604</v>
      </c>
      <c r="B158">
        <f t="shared" si="4"/>
        <v>5</v>
      </c>
      <c r="C158" s="31">
        <v>2030</v>
      </c>
      <c r="D158">
        <v>5.4119999999999999</v>
      </c>
      <c r="E158" s="31">
        <f t="shared" si="3"/>
        <v>13.062386318058879</v>
      </c>
    </row>
    <row r="159" spans="1:5" x14ac:dyDescent="0.2">
      <c r="A159" s="30">
        <v>47635</v>
      </c>
      <c r="B159">
        <f t="shared" si="4"/>
        <v>6</v>
      </c>
      <c r="C159" s="31">
        <v>2030</v>
      </c>
      <c r="D159">
        <v>5.52</v>
      </c>
      <c r="E159" s="31">
        <f t="shared" si="3"/>
        <v>13.323634044420059</v>
      </c>
    </row>
    <row r="160" spans="1:5" x14ac:dyDescent="0.2">
      <c r="A160" s="30">
        <v>47665</v>
      </c>
      <c r="B160">
        <f t="shared" si="4"/>
        <v>7</v>
      </c>
      <c r="C160" s="31">
        <v>2030</v>
      </c>
      <c r="D160">
        <v>5.52</v>
      </c>
      <c r="E160" s="31">
        <f t="shared" si="3"/>
        <v>13.323634044420059</v>
      </c>
    </row>
    <row r="161" spans="1:5" x14ac:dyDescent="0.2">
      <c r="A161" s="30">
        <v>47696</v>
      </c>
      <c r="B161">
        <f t="shared" si="4"/>
        <v>8</v>
      </c>
      <c r="C161" s="31">
        <v>2030</v>
      </c>
      <c r="D161">
        <v>5.52</v>
      </c>
      <c r="E161" s="31">
        <f t="shared" si="3"/>
        <v>13.323634044420059</v>
      </c>
    </row>
    <row r="162" spans="1:5" x14ac:dyDescent="0.2">
      <c r="A162" s="30">
        <v>47727</v>
      </c>
      <c r="B162">
        <f t="shared" si="4"/>
        <v>9</v>
      </c>
      <c r="C162" s="31">
        <v>2030</v>
      </c>
      <c r="D162">
        <v>5.52</v>
      </c>
      <c r="E162" s="31">
        <f t="shared" si="3"/>
        <v>13.323634044420059</v>
      </c>
    </row>
    <row r="163" spans="1:5" x14ac:dyDescent="0.2">
      <c r="A163" s="30">
        <v>47757</v>
      </c>
      <c r="B163">
        <f t="shared" si="4"/>
        <v>10</v>
      </c>
      <c r="C163" s="31">
        <v>2030</v>
      </c>
      <c r="D163">
        <v>5.52</v>
      </c>
      <c r="E163" s="31">
        <f t="shared" si="3"/>
        <v>13.323634044420059</v>
      </c>
    </row>
    <row r="164" spans="1:5" x14ac:dyDescent="0.2">
      <c r="A164" s="30">
        <v>47788</v>
      </c>
      <c r="B164">
        <f t="shared" si="4"/>
        <v>11</v>
      </c>
      <c r="C164" s="31">
        <v>2030</v>
      </c>
      <c r="D164">
        <v>5.52</v>
      </c>
      <c r="E164" s="31">
        <f t="shared" si="3"/>
        <v>13.323634044420059</v>
      </c>
    </row>
    <row r="165" spans="1:5" x14ac:dyDescent="0.2">
      <c r="A165" s="30">
        <v>47818</v>
      </c>
      <c r="B165">
        <f t="shared" si="4"/>
        <v>12</v>
      </c>
      <c r="C165" s="31">
        <v>2030</v>
      </c>
      <c r="D165">
        <v>5.52</v>
      </c>
      <c r="E165" s="31">
        <f t="shared" si="3"/>
        <v>13.323634044420059</v>
      </c>
    </row>
    <row r="166" spans="1:5" x14ac:dyDescent="0.2">
      <c r="A166" s="30">
        <v>47849</v>
      </c>
      <c r="B166">
        <f t="shared" si="4"/>
        <v>1</v>
      </c>
      <c r="C166" s="31">
        <v>2031</v>
      </c>
      <c r="D166">
        <v>5.52</v>
      </c>
      <c r="E166" s="31">
        <f t="shared" si="3"/>
        <v>13.323634044420059</v>
      </c>
    </row>
    <row r="167" spans="1:5" x14ac:dyDescent="0.2">
      <c r="A167" s="30">
        <v>47880</v>
      </c>
      <c r="B167">
        <f t="shared" si="4"/>
        <v>2</v>
      </c>
      <c r="C167" s="31">
        <v>2031</v>
      </c>
      <c r="D167">
        <v>5.52</v>
      </c>
      <c r="E167" s="31">
        <f t="shared" si="3"/>
        <v>13.323634044420059</v>
      </c>
    </row>
    <row r="168" spans="1:5" x14ac:dyDescent="0.2">
      <c r="A168" s="30">
        <v>47908</v>
      </c>
      <c r="B168">
        <f t="shared" si="4"/>
        <v>3</v>
      </c>
      <c r="C168" s="31">
        <v>2031</v>
      </c>
      <c r="D168">
        <v>5.52</v>
      </c>
      <c r="E168" s="31">
        <f t="shared" si="3"/>
        <v>13.323634044420059</v>
      </c>
    </row>
    <row r="169" spans="1:5" x14ac:dyDescent="0.2">
      <c r="A169" s="30">
        <v>47939</v>
      </c>
      <c r="B169">
        <f t="shared" si="4"/>
        <v>4</v>
      </c>
      <c r="C169" s="31">
        <v>2031</v>
      </c>
      <c r="D169">
        <v>5.52</v>
      </c>
      <c r="E169" s="31">
        <f t="shared" si="3"/>
        <v>13.323634044420059</v>
      </c>
    </row>
    <row r="170" spans="1:5" x14ac:dyDescent="0.2">
      <c r="A170" s="30">
        <v>47969</v>
      </c>
      <c r="B170">
        <f t="shared" si="4"/>
        <v>5</v>
      </c>
      <c r="C170" s="31">
        <v>2031</v>
      </c>
      <c r="D170">
        <v>5.52</v>
      </c>
      <c r="E170" s="31">
        <f t="shared" si="3"/>
        <v>13.323634044420059</v>
      </c>
    </row>
    <row r="171" spans="1:5" x14ac:dyDescent="0.2">
      <c r="A171" s="30">
        <v>48000</v>
      </c>
      <c r="B171">
        <f t="shared" si="4"/>
        <v>6</v>
      </c>
      <c r="C171" s="31">
        <v>2031</v>
      </c>
      <c r="D171">
        <v>5.6310000000000002</v>
      </c>
      <c r="E171" s="31">
        <f t="shared" si="3"/>
        <v>13.590106725308463</v>
      </c>
    </row>
    <row r="172" spans="1:5" x14ac:dyDescent="0.2">
      <c r="A172" s="30">
        <v>48030</v>
      </c>
      <c r="B172">
        <f t="shared" si="4"/>
        <v>7</v>
      </c>
      <c r="C172" s="31">
        <v>2031</v>
      </c>
      <c r="D172">
        <v>5.6310000000000002</v>
      </c>
      <c r="E172" s="31">
        <f t="shared" si="3"/>
        <v>13.590106725308463</v>
      </c>
    </row>
    <row r="173" spans="1:5" x14ac:dyDescent="0.2">
      <c r="A173" s="30">
        <v>48061</v>
      </c>
      <c r="B173">
        <f t="shared" si="4"/>
        <v>8</v>
      </c>
      <c r="C173" s="31">
        <v>2031</v>
      </c>
      <c r="D173">
        <v>5.6310000000000002</v>
      </c>
      <c r="E173" s="31">
        <f t="shared" si="3"/>
        <v>13.590106725308463</v>
      </c>
    </row>
    <row r="174" spans="1:5" x14ac:dyDescent="0.2">
      <c r="A174" s="30">
        <v>48092</v>
      </c>
      <c r="B174">
        <f t="shared" si="4"/>
        <v>9</v>
      </c>
      <c r="C174" s="31">
        <v>2031</v>
      </c>
      <c r="D174">
        <v>5.6310000000000002</v>
      </c>
      <c r="E174" s="31">
        <f t="shared" si="3"/>
        <v>13.590106725308463</v>
      </c>
    </row>
    <row r="175" spans="1:5" x14ac:dyDescent="0.2">
      <c r="A175" s="30">
        <v>48122</v>
      </c>
      <c r="B175">
        <f t="shared" si="4"/>
        <v>10</v>
      </c>
      <c r="C175" s="31">
        <v>2031</v>
      </c>
      <c r="D175">
        <v>5.6310000000000002</v>
      </c>
      <c r="E175" s="31">
        <f t="shared" ref="E175:E238" si="5">E163/E151*E163</f>
        <v>13.590106725308463</v>
      </c>
    </row>
    <row r="176" spans="1:5" x14ac:dyDescent="0.2">
      <c r="A176" s="30">
        <v>48153</v>
      </c>
      <c r="B176">
        <f t="shared" si="4"/>
        <v>11</v>
      </c>
      <c r="C176" s="31">
        <v>2031</v>
      </c>
      <c r="D176">
        <v>5.6310000000000002</v>
      </c>
      <c r="E176" s="31">
        <f t="shared" si="5"/>
        <v>13.590106725308463</v>
      </c>
    </row>
    <row r="177" spans="1:5" x14ac:dyDescent="0.2">
      <c r="A177" s="30">
        <v>48183</v>
      </c>
      <c r="B177">
        <f t="shared" si="4"/>
        <v>12</v>
      </c>
      <c r="C177" s="31">
        <v>2031</v>
      </c>
      <c r="D177">
        <v>5.6310000000000002</v>
      </c>
      <c r="E177" s="31">
        <f t="shared" si="5"/>
        <v>13.590106725308463</v>
      </c>
    </row>
    <row r="178" spans="1:5" x14ac:dyDescent="0.2">
      <c r="A178" s="30">
        <v>48214</v>
      </c>
      <c r="B178">
        <f t="shared" si="4"/>
        <v>1</v>
      </c>
      <c r="C178" s="31">
        <v>2032</v>
      </c>
      <c r="D178">
        <v>5.6310000000000002</v>
      </c>
      <c r="E178" s="31">
        <f t="shared" si="5"/>
        <v>13.590106725308463</v>
      </c>
    </row>
    <row r="179" spans="1:5" x14ac:dyDescent="0.2">
      <c r="A179" s="30">
        <v>48245</v>
      </c>
      <c r="B179">
        <f t="shared" si="4"/>
        <v>2</v>
      </c>
      <c r="C179" s="31">
        <v>2032</v>
      </c>
      <c r="D179">
        <v>5.6310000000000002</v>
      </c>
      <c r="E179" s="31">
        <f t="shared" si="5"/>
        <v>13.590106725308463</v>
      </c>
    </row>
    <row r="180" spans="1:5" x14ac:dyDescent="0.2">
      <c r="A180" s="30">
        <v>48274</v>
      </c>
      <c r="B180">
        <f t="shared" si="4"/>
        <v>3</v>
      </c>
      <c r="C180" s="31">
        <v>2032</v>
      </c>
      <c r="D180">
        <v>5.6310000000000002</v>
      </c>
      <c r="E180" s="31">
        <f t="shared" si="5"/>
        <v>13.590106725308463</v>
      </c>
    </row>
    <row r="181" spans="1:5" x14ac:dyDescent="0.2">
      <c r="A181" s="30">
        <v>48305</v>
      </c>
      <c r="B181">
        <f t="shared" si="4"/>
        <v>4</v>
      </c>
      <c r="C181" s="31">
        <v>2032</v>
      </c>
      <c r="D181">
        <v>5.6310000000000002</v>
      </c>
      <c r="E181" s="31">
        <f t="shared" si="5"/>
        <v>13.590106725308463</v>
      </c>
    </row>
    <row r="182" spans="1:5" x14ac:dyDescent="0.2">
      <c r="A182" s="30">
        <v>48335</v>
      </c>
      <c r="B182">
        <f t="shared" si="4"/>
        <v>5</v>
      </c>
      <c r="C182" s="31">
        <v>2032</v>
      </c>
      <c r="D182">
        <v>5.6310000000000002</v>
      </c>
      <c r="E182" s="31">
        <f t="shared" si="5"/>
        <v>13.590106725308463</v>
      </c>
    </row>
    <row r="183" spans="1:5" x14ac:dyDescent="0.2">
      <c r="A183" s="30">
        <v>48366</v>
      </c>
      <c r="B183">
        <f t="shared" si="4"/>
        <v>6</v>
      </c>
      <c r="C183" s="31">
        <v>2032</v>
      </c>
      <c r="D183">
        <v>5.7430000000000003</v>
      </c>
      <c r="E183" s="31">
        <f t="shared" si="5"/>
        <v>13.861908859814635</v>
      </c>
    </row>
    <row r="184" spans="1:5" x14ac:dyDescent="0.2">
      <c r="A184" s="30">
        <v>48396</v>
      </c>
      <c r="B184">
        <f t="shared" si="4"/>
        <v>7</v>
      </c>
      <c r="C184" s="31">
        <v>2032</v>
      </c>
      <c r="D184">
        <v>5.7430000000000003</v>
      </c>
      <c r="E184" s="31">
        <f t="shared" si="5"/>
        <v>13.861908859814635</v>
      </c>
    </row>
    <row r="185" spans="1:5" x14ac:dyDescent="0.2">
      <c r="A185" s="30">
        <v>48427</v>
      </c>
      <c r="B185">
        <f t="shared" si="4"/>
        <v>8</v>
      </c>
      <c r="C185" s="31">
        <v>2032</v>
      </c>
      <c r="D185">
        <v>5.7430000000000003</v>
      </c>
      <c r="E185" s="31">
        <f t="shared" si="5"/>
        <v>13.861908859814635</v>
      </c>
    </row>
    <row r="186" spans="1:5" x14ac:dyDescent="0.2">
      <c r="A186" s="30">
        <v>48458</v>
      </c>
      <c r="B186">
        <f t="shared" si="4"/>
        <v>9</v>
      </c>
      <c r="C186" s="31">
        <v>2032</v>
      </c>
      <c r="D186">
        <v>5.7430000000000003</v>
      </c>
      <c r="E186" s="31">
        <f t="shared" si="5"/>
        <v>13.861908859814635</v>
      </c>
    </row>
    <row r="187" spans="1:5" x14ac:dyDescent="0.2">
      <c r="A187" s="30">
        <v>48488</v>
      </c>
      <c r="B187">
        <f t="shared" si="4"/>
        <v>10</v>
      </c>
      <c r="C187" s="31">
        <v>2032</v>
      </c>
      <c r="D187">
        <v>5.7430000000000003</v>
      </c>
      <c r="E187" s="31">
        <f t="shared" si="5"/>
        <v>13.861908859814635</v>
      </c>
    </row>
    <row r="188" spans="1:5" x14ac:dyDescent="0.2">
      <c r="A188" s="30">
        <v>48519</v>
      </c>
      <c r="B188">
        <f t="shared" si="4"/>
        <v>11</v>
      </c>
      <c r="C188" s="31">
        <v>2032</v>
      </c>
      <c r="D188">
        <v>5.7430000000000003</v>
      </c>
      <c r="E188" s="31">
        <f t="shared" si="5"/>
        <v>13.861908859814635</v>
      </c>
    </row>
    <row r="189" spans="1:5" x14ac:dyDescent="0.2">
      <c r="A189" s="30">
        <v>48549</v>
      </c>
      <c r="B189">
        <f t="shared" si="4"/>
        <v>12</v>
      </c>
      <c r="C189" s="31">
        <v>2032</v>
      </c>
      <c r="D189">
        <v>5.7430000000000003</v>
      </c>
      <c r="E189" s="31">
        <f t="shared" si="5"/>
        <v>13.861908859814635</v>
      </c>
    </row>
    <row r="190" spans="1:5" x14ac:dyDescent="0.2">
      <c r="A190" s="30">
        <v>48580</v>
      </c>
      <c r="B190">
        <f t="shared" si="4"/>
        <v>1</v>
      </c>
      <c r="C190" s="31">
        <v>2033</v>
      </c>
      <c r="D190">
        <v>5.7430000000000003</v>
      </c>
      <c r="E190" s="31">
        <f t="shared" si="5"/>
        <v>13.861908859814635</v>
      </c>
    </row>
    <row r="191" spans="1:5" x14ac:dyDescent="0.2">
      <c r="A191" s="30">
        <v>48611</v>
      </c>
      <c r="B191">
        <f t="shared" si="4"/>
        <v>2</v>
      </c>
      <c r="C191" s="31">
        <v>2033</v>
      </c>
      <c r="D191">
        <v>5.7430000000000003</v>
      </c>
      <c r="E191" s="31">
        <f t="shared" si="5"/>
        <v>13.861908859814635</v>
      </c>
    </row>
    <row r="192" spans="1:5" x14ac:dyDescent="0.2">
      <c r="A192" s="30">
        <v>48639</v>
      </c>
      <c r="B192">
        <f t="shared" si="4"/>
        <v>3</v>
      </c>
      <c r="C192" s="31">
        <v>2033</v>
      </c>
      <c r="D192">
        <v>5.7430000000000003</v>
      </c>
      <c r="E192" s="31">
        <f t="shared" si="5"/>
        <v>13.861908859814635</v>
      </c>
    </row>
    <row r="193" spans="1:5" x14ac:dyDescent="0.2">
      <c r="A193" s="30">
        <v>48670</v>
      </c>
      <c r="B193">
        <f t="shared" si="4"/>
        <v>4</v>
      </c>
      <c r="C193" s="31">
        <v>2033</v>
      </c>
      <c r="D193">
        <v>5.7430000000000003</v>
      </c>
      <c r="E193" s="31">
        <f t="shared" si="5"/>
        <v>13.861908859814635</v>
      </c>
    </row>
    <row r="194" spans="1:5" x14ac:dyDescent="0.2">
      <c r="A194" s="30">
        <v>48700</v>
      </c>
      <c r="B194">
        <f t="shared" si="4"/>
        <v>5</v>
      </c>
      <c r="C194" s="31">
        <v>2033</v>
      </c>
      <c r="D194">
        <v>5.7430000000000003</v>
      </c>
      <c r="E194" s="31">
        <f t="shared" si="5"/>
        <v>13.861908859814635</v>
      </c>
    </row>
    <row r="195" spans="1:5" x14ac:dyDescent="0.2">
      <c r="A195" s="30">
        <v>48731</v>
      </c>
      <c r="B195">
        <f t="shared" si="4"/>
        <v>6</v>
      </c>
      <c r="C195" s="31">
        <v>2033</v>
      </c>
      <c r="D195">
        <v>5.8579999999999997</v>
      </c>
      <c r="E195" s="31">
        <f t="shared" si="5"/>
        <v>14.139147037010931</v>
      </c>
    </row>
    <row r="196" spans="1:5" x14ac:dyDescent="0.2">
      <c r="A196" s="30">
        <v>48761</v>
      </c>
      <c r="B196">
        <f t="shared" ref="B196:B259" si="6">MONTH(A196)</f>
        <v>7</v>
      </c>
      <c r="C196" s="31">
        <v>2033</v>
      </c>
      <c r="D196">
        <v>5.8579999999999997</v>
      </c>
      <c r="E196" s="31">
        <f t="shared" si="5"/>
        <v>14.139147037010931</v>
      </c>
    </row>
    <row r="197" spans="1:5" x14ac:dyDescent="0.2">
      <c r="A197" s="30">
        <v>48792</v>
      </c>
      <c r="B197">
        <f t="shared" si="6"/>
        <v>8</v>
      </c>
      <c r="C197" s="31">
        <v>2033</v>
      </c>
      <c r="D197">
        <v>5.8579999999999997</v>
      </c>
      <c r="E197" s="31">
        <f t="shared" si="5"/>
        <v>14.139147037010931</v>
      </c>
    </row>
    <row r="198" spans="1:5" x14ac:dyDescent="0.2">
      <c r="A198" s="30">
        <v>48823</v>
      </c>
      <c r="B198">
        <f t="shared" si="6"/>
        <v>9</v>
      </c>
      <c r="C198" s="31">
        <v>2033</v>
      </c>
      <c r="D198">
        <v>5.8579999999999997</v>
      </c>
      <c r="E198" s="31">
        <f t="shared" si="5"/>
        <v>14.139147037010931</v>
      </c>
    </row>
    <row r="199" spans="1:5" x14ac:dyDescent="0.2">
      <c r="A199" s="30">
        <v>48853</v>
      </c>
      <c r="B199">
        <f t="shared" si="6"/>
        <v>10</v>
      </c>
      <c r="C199" s="31">
        <v>2033</v>
      </c>
      <c r="D199">
        <v>5.8579999999999997</v>
      </c>
      <c r="E199" s="31">
        <f t="shared" si="5"/>
        <v>14.139147037010931</v>
      </c>
    </row>
    <row r="200" spans="1:5" x14ac:dyDescent="0.2">
      <c r="A200" s="30">
        <v>48884</v>
      </c>
      <c r="B200">
        <f t="shared" si="6"/>
        <v>11</v>
      </c>
      <c r="C200" s="31">
        <v>2033</v>
      </c>
      <c r="D200">
        <v>5.8579999999999997</v>
      </c>
      <c r="E200" s="31">
        <f t="shared" si="5"/>
        <v>14.139147037010931</v>
      </c>
    </row>
    <row r="201" spans="1:5" x14ac:dyDescent="0.2">
      <c r="A201" s="30">
        <v>48914</v>
      </c>
      <c r="B201">
        <f t="shared" si="6"/>
        <v>12</v>
      </c>
      <c r="C201" s="31">
        <v>2033</v>
      </c>
      <c r="D201">
        <v>5.8579999999999997</v>
      </c>
      <c r="E201" s="31">
        <f t="shared" si="5"/>
        <v>14.139147037010931</v>
      </c>
    </row>
    <row r="202" spans="1:5" x14ac:dyDescent="0.2">
      <c r="A202" s="30">
        <v>48945</v>
      </c>
      <c r="B202">
        <f t="shared" si="6"/>
        <v>1</v>
      </c>
      <c r="C202" s="31">
        <v>2034</v>
      </c>
      <c r="D202">
        <v>5.8579999999999997</v>
      </c>
      <c r="E202" s="31">
        <f t="shared" si="5"/>
        <v>14.139147037010931</v>
      </c>
    </row>
    <row r="203" spans="1:5" x14ac:dyDescent="0.2">
      <c r="A203" s="30">
        <v>48976</v>
      </c>
      <c r="B203">
        <f t="shared" si="6"/>
        <v>2</v>
      </c>
      <c r="C203" s="31">
        <v>2034</v>
      </c>
      <c r="D203">
        <v>5.8579999999999997</v>
      </c>
      <c r="E203" s="31">
        <f t="shared" si="5"/>
        <v>14.139147037010931</v>
      </c>
    </row>
    <row r="204" spans="1:5" x14ac:dyDescent="0.2">
      <c r="A204" s="30">
        <v>49004</v>
      </c>
      <c r="B204">
        <f t="shared" si="6"/>
        <v>3</v>
      </c>
      <c r="C204" s="31">
        <v>2034</v>
      </c>
      <c r="D204">
        <v>5.8579999999999997</v>
      </c>
      <c r="E204" s="31">
        <f t="shared" si="5"/>
        <v>14.139147037010931</v>
      </c>
    </row>
    <row r="205" spans="1:5" x14ac:dyDescent="0.2">
      <c r="A205" s="30">
        <v>49035</v>
      </c>
      <c r="B205">
        <f t="shared" si="6"/>
        <v>4</v>
      </c>
      <c r="C205" s="31">
        <v>2034</v>
      </c>
      <c r="D205">
        <v>5.8579999999999997</v>
      </c>
      <c r="E205" s="31">
        <f t="shared" si="5"/>
        <v>14.139147037010931</v>
      </c>
    </row>
    <row r="206" spans="1:5" x14ac:dyDescent="0.2">
      <c r="A206" s="30">
        <v>49065</v>
      </c>
      <c r="B206">
        <f t="shared" si="6"/>
        <v>5</v>
      </c>
      <c r="C206" s="31">
        <v>2034</v>
      </c>
      <c r="D206">
        <v>5.8579999999999997</v>
      </c>
      <c r="E206" s="31">
        <f t="shared" si="5"/>
        <v>14.139147037010931</v>
      </c>
    </row>
    <row r="207" spans="1:5" x14ac:dyDescent="0.2">
      <c r="A207" s="30">
        <v>49096</v>
      </c>
      <c r="B207">
        <f t="shared" si="6"/>
        <v>6</v>
      </c>
      <c r="C207" s="31">
        <v>2034</v>
      </c>
      <c r="D207">
        <v>5.9749999999999996</v>
      </c>
      <c r="E207" s="31">
        <f t="shared" si="5"/>
        <v>14.421929977751153</v>
      </c>
    </row>
    <row r="208" spans="1:5" x14ac:dyDescent="0.2">
      <c r="A208" s="30">
        <v>49126</v>
      </c>
      <c r="B208">
        <f t="shared" si="6"/>
        <v>7</v>
      </c>
      <c r="C208" s="31">
        <v>2034</v>
      </c>
      <c r="D208">
        <v>5.9749999999999996</v>
      </c>
      <c r="E208" s="31">
        <f t="shared" si="5"/>
        <v>14.421929977751153</v>
      </c>
    </row>
    <row r="209" spans="1:5" x14ac:dyDescent="0.2">
      <c r="A209" s="30">
        <v>49157</v>
      </c>
      <c r="B209">
        <f t="shared" si="6"/>
        <v>8</v>
      </c>
      <c r="C209" s="31">
        <v>2034</v>
      </c>
      <c r="D209">
        <v>5.9749999999999996</v>
      </c>
      <c r="E209" s="31">
        <f t="shared" si="5"/>
        <v>14.421929977751153</v>
      </c>
    </row>
    <row r="210" spans="1:5" x14ac:dyDescent="0.2">
      <c r="A210" s="30">
        <v>49188</v>
      </c>
      <c r="B210">
        <f t="shared" si="6"/>
        <v>9</v>
      </c>
      <c r="C210" s="31">
        <v>2034</v>
      </c>
      <c r="D210">
        <v>5.9749999999999996</v>
      </c>
      <c r="E210" s="31">
        <f t="shared" si="5"/>
        <v>14.421929977751153</v>
      </c>
    </row>
    <row r="211" spans="1:5" x14ac:dyDescent="0.2">
      <c r="A211" s="30">
        <v>49218</v>
      </c>
      <c r="B211">
        <f t="shared" si="6"/>
        <v>10</v>
      </c>
      <c r="C211" s="31">
        <v>2034</v>
      </c>
      <c r="D211">
        <v>5.9749999999999996</v>
      </c>
      <c r="E211" s="31">
        <f t="shared" si="5"/>
        <v>14.421929977751153</v>
      </c>
    </row>
    <row r="212" spans="1:5" x14ac:dyDescent="0.2">
      <c r="A212" s="30">
        <v>49249</v>
      </c>
      <c r="B212">
        <f t="shared" si="6"/>
        <v>11</v>
      </c>
      <c r="C212" s="31">
        <v>2034</v>
      </c>
      <c r="D212">
        <v>5.9749999999999996</v>
      </c>
      <c r="E212" s="31">
        <f t="shared" si="5"/>
        <v>14.421929977751153</v>
      </c>
    </row>
    <row r="213" spans="1:5" x14ac:dyDescent="0.2">
      <c r="A213" s="30">
        <v>49279</v>
      </c>
      <c r="B213">
        <f t="shared" si="6"/>
        <v>12</v>
      </c>
      <c r="C213" s="31">
        <v>2034</v>
      </c>
      <c r="D213">
        <v>5.9749999999999996</v>
      </c>
      <c r="E213" s="31">
        <f t="shared" si="5"/>
        <v>14.421929977751153</v>
      </c>
    </row>
    <row r="214" spans="1:5" x14ac:dyDescent="0.2">
      <c r="A214" s="30">
        <v>49310</v>
      </c>
      <c r="B214">
        <f t="shared" si="6"/>
        <v>1</v>
      </c>
      <c r="C214" s="31">
        <v>2035</v>
      </c>
      <c r="D214">
        <v>5.9749999999999996</v>
      </c>
      <c r="E214" s="31">
        <f t="shared" si="5"/>
        <v>14.421929977751153</v>
      </c>
    </row>
    <row r="215" spans="1:5" x14ac:dyDescent="0.2">
      <c r="A215" s="30">
        <v>49341</v>
      </c>
      <c r="B215">
        <f t="shared" si="6"/>
        <v>2</v>
      </c>
      <c r="C215" s="31">
        <v>2035</v>
      </c>
      <c r="D215">
        <v>5.9749999999999996</v>
      </c>
      <c r="E215" s="31">
        <f t="shared" si="5"/>
        <v>14.421929977751153</v>
      </c>
    </row>
    <row r="216" spans="1:5" x14ac:dyDescent="0.2">
      <c r="A216" s="30">
        <v>49369</v>
      </c>
      <c r="B216">
        <f t="shared" si="6"/>
        <v>3</v>
      </c>
      <c r="C216" s="31">
        <v>2035</v>
      </c>
      <c r="D216">
        <v>5.9749999999999996</v>
      </c>
      <c r="E216" s="31">
        <f t="shared" si="5"/>
        <v>14.421929977751153</v>
      </c>
    </row>
    <row r="217" spans="1:5" x14ac:dyDescent="0.2">
      <c r="A217" s="30">
        <v>49400</v>
      </c>
      <c r="B217">
        <f t="shared" si="6"/>
        <v>4</v>
      </c>
      <c r="C217" s="31">
        <v>2035</v>
      </c>
      <c r="D217">
        <v>5.9749999999999996</v>
      </c>
      <c r="E217" s="31">
        <f t="shared" si="5"/>
        <v>14.421929977751153</v>
      </c>
    </row>
    <row r="218" spans="1:5" x14ac:dyDescent="0.2">
      <c r="A218" s="30">
        <v>49430</v>
      </c>
      <c r="B218">
        <f t="shared" si="6"/>
        <v>5</v>
      </c>
      <c r="C218" s="31">
        <v>2035</v>
      </c>
      <c r="D218">
        <v>5.9749999999999996</v>
      </c>
      <c r="E218" s="31">
        <f t="shared" si="5"/>
        <v>14.421929977751153</v>
      </c>
    </row>
    <row r="219" spans="1:5" x14ac:dyDescent="0.2">
      <c r="A219" s="30">
        <v>49461</v>
      </c>
      <c r="B219">
        <f t="shared" si="6"/>
        <v>6</v>
      </c>
      <c r="C219" s="31">
        <v>2035</v>
      </c>
      <c r="D219">
        <v>6.0949999999999998</v>
      </c>
      <c r="E219" s="31">
        <f t="shared" si="5"/>
        <v>14.710368577306181</v>
      </c>
    </row>
    <row r="220" spans="1:5" x14ac:dyDescent="0.2">
      <c r="A220" s="30">
        <v>49491</v>
      </c>
      <c r="B220">
        <f t="shared" si="6"/>
        <v>7</v>
      </c>
      <c r="C220" s="31">
        <v>2035</v>
      </c>
      <c r="D220">
        <v>6.0949999999999998</v>
      </c>
      <c r="E220" s="31">
        <f t="shared" si="5"/>
        <v>14.710368577306181</v>
      </c>
    </row>
    <row r="221" spans="1:5" x14ac:dyDescent="0.2">
      <c r="A221" s="30">
        <v>49522</v>
      </c>
      <c r="B221">
        <f t="shared" si="6"/>
        <v>8</v>
      </c>
      <c r="C221" s="31">
        <v>2035</v>
      </c>
      <c r="D221">
        <v>6.0949999999999998</v>
      </c>
      <c r="E221" s="31">
        <f t="shared" si="5"/>
        <v>14.710368577306181</v>
      </c>
    </row>
    <row r="222" spans="1:5" x14ac:dyDescent="0.2">
      <c r="A222" s="30">
        <v>49553</v>
      </c>
      <c r="B222">
        <f t="shared" si="6"/>
        <v>9</v>
      </c>
      <c r="C222" s="31">
        <v>2035</v>
      </c>
      <c r="D222">
        <v>6.0949999999999998</v>
      </c>
      <c r="E222" s="31">
        <f t="shared" si="5"/>
        <v>14.710368577306181</v>
      </c>
    </row>
    <row r="223" spans="1:5" x14ac:dyDescent="0.2">
      <c r="A223" s="30">
        <v>49583</v>
      </c>
      <c r="B223">
        <f t="shared" si="6"/>
        <v>10</v>
      </c>
      <c r="C223" s="31">
        <v>2035</v>
      </c>
      <c r="D223">
        <v>6.0949999999999998</v>
      </c>
      <c r="E223" s="31">
        <f t="shared" si="5"/>
        <v>14.710368577306181</v>
      </c>
    </row>
    <row r="224" spans="1:5" x14ac:dyDescent="0.2">
      <c r="A224" s="30">
        <v>49614</v>
      </c>
      <c r="B224">
        <f t="shared" si="6"/>
        <v>11</v>
      </c>
      <c r="C224" s="31">
        <v>2035</v>
      </c>
      <c r="D224">
        <v>6.0949999999999998</v>
      </c>
      <c r="E224" s="31">
        <f t="shared" si="5"/>
        <v>14.710368577306181</v>
      </c>
    </row>
    <row r="225" spans="1:5" x14ac:dyDescent="0.2">
      <c r="A225" s="30">
        <v>49644</v>
      </c>
      <c r="B225">
        <f t="shared" si="6"/>
        <v>12</v>
      </c>
      <c r="C225" s="31">
        <v>2035</v>
      </c>
      <c r="D225">
        <v>6.0949999999999998</v>
      </c>
      <c r="E225" s="31">
        <f t="shared" si="5"/>
        <v>14.710368577306181</v>
      </c>
    </row>
    <row r="226" spans="1:5" x14ac:dyDescent="0.2">
      <c r="A226" s="30">
        <v>49675</v>
      </c>
      <c r="B226">
        <f t="shared" si="6"/>
        <v>1</v>
      </c>
      <c r="C226" s="31">
        <v>2036</v>
      </c>
      <c r="D226">
        <v>6.0949999999999998</v>
      </c>
      <c r="E226" s="31">
        <f t="shared" si="5"/>
        <v>14.710368577306181</v>
      </c>
    </row>
    <row r="227" spans="1:5" x14ac:dyDescent="0.2">
      <c r="A227" s="30">
        <v>49706</v>
      </c>
      <c r="B227">
        <f t="shared" si="6"/>
        <v>2</v>
      </c>
      <c r="C227" s="31">
        <v>2036</v>
      </c>
      <c r="D227">
        <v>6.0949999999999998</v>
      </c>
      <c r="E227" s="31">
        <f t="shared" si="5"/>
        <v>14.710368577306181</v>
      </c>
    </row>
    <row r="228" spans="1:5" x14ac:dyDescent="0.2">
      <c r="A228" s="30">
        <v>49735</v>
      </c>
      <c r="B228">
        <f t="shared" si="6"/>
        <v>3</v>
      </c>
      <c r="C228" s="31">
        <v>2036</v>
      </c>
      <c r="D228">
        <v>6.0949999999999998</v>
      </c>
      <c r="E228" s="31">
        <f t="shared" si="5"/>
        <v>14.710368577306181</v>
      </c>
    </row>
    <row r="229" spans="1:5" x14ac:dyDescent="0.2">
      <c r="A229" s="30">
        <v>49766</v>
      </c>
      <c r="B229">
        <f t="shared" si="6"/>
        <v>4</v>
      </c>
      <c r="C229" s="31">
        <v>2036</v>
      </c>
      <c r="D229">
        <v>6.0949999999999998</v>
      </c>
      <c r="E229" s="31">
        <f t="shared" si="5"/>
        <v>14.710368577306181</v>
      </c>
    </row>
    <row r="230" spans="1:5" x14ac:dyDescent="0.2">
      <c r="A230" s="30">
        <v>49796</v>
      </c>
      <c r="B230">
        <f t="shared" si="6"/>
        <v>5</v>
      </c>
      <c r="C230" s="31">
        <v>2036</v>
      </c>
      <c r="D230">
        <v>6.0949999999999998</v>
      </c>
      <c r="E230" s="31">
        <f t="shared" si="5"/>
        <v>14.710368577306181</v>
      </c>
    </row>
    <row r="231" spans="1:5" x14ac:dyDescent="0.2">
      <c r="A231" s="30">
        <v>49827</v>
      </c>
      <c r="B231">
        <f t="shared" si="6"/>
        <v>6</v>
      </c>
      <c r="C231" s="31">
        <v>2036</v>
      </c>
      <c r="D231">
        <v>6.2169999999999996</v>
      </c>
      <c r="E231" s="31">
        <f t="shared" si="5"/>
        <v>15.004575948852308</v>
      </c>
    </row>
    <row r="232" spans="1:5" x14ac:dyDescent="0.2">
      <c r="A232" s="30">
        <v>49857</v>
      </c>
      <c r="B232">
        <f t="shared" si="6"/>
        <v>7</v>
      </c>
      <c r="C232" s="31">
        <v>2036</v>
      </c>
      <c r="D232">
        <v>6.2169999999999996</v>
      </c>
      <c r="E232" s="31">
        <f t="shared" si="5"/>
        <v>15.004575948852308</v>
      </c>
    </row>
    <row r="233" spans="1:5" x14ac:dyDescent="0.2">
      <c r="A233" s="30">
        <v>49888</v>
      </c>
      <c r="B233">
        <f t="shared" si="6"/>
        <v>8</v>
      </c>
      <c r="C233" s="31">
        <v>2036</v>
      </c>
      <c r="D233">
        <v>6.2169999999999996</v>
      </c>
      <c r="E233" s="31">
        <f t="shared" si="5"/>
        <v>15.004575948852308</v>
      </c>
    </row>
    <row r="234" spans="1:5" x14ac:dyDescent="0.2">
      <c r="A234" s="30">
        <v>49919</v>
      </c>
      <c r="B234">
        <f t="shared" si="6"/>
        <v>9</v>
      </c>
      <c r="C234" s="31">
        <v>2036</v>
      </c>
      <c r="D234">
        <v>6.2169999999999996</v>
      </c>
      <c r="E234" s="31">
        <f t="shared" si="5"/>
        <v>15.004575948852308</v>
      </c>
    </row>
    <row r="235" spans="1:5" x14ac:dyDescent="0.2">
      <c r="A235" s="30">
        <v>49949</v>
      </c>
      <c r="B235">
        <f t="shared" si="6"/>
        <v>10</v>
      </c>
      <c r="C235" s="31">
        <v>2036</v>
      </c>
      <c r="D235">
        <v>6.2169999999999996</v>
      </c>
      <c r="E235" s="31">
        <f t="shared" si="5"/>
        <v>15.004575948852308</v>
      </c>
    </row>
    <row r="236" spans="1:5" x14ac:dyDescent="0.2">
      <c r="A236" s="30">
        <v>49980</v>
      </c>
      <c r="B236">
        <f t="shared" si="6"/>
        <v>11</v>
      </c>
      <c r="C236" s="31">
        <v>2036</v>
      </c>
      <c r="D236">
        <v>6.2169999999999996</v>
      </c>
      <c r="E236" s="31">
        <f t="shared" si="5"/>
        <v>15.004575948852308</v>
      </c>
    </row>
    <row r="237" spans="1:5" x14ac:dyDescent="0.2">
      <c r="A237" s="30">
        <v>50010</v>
      </c>
      <c r="B237">
        <f t="shared" si="6"/>
        <v>12</v>
      </c>
      <c r="C237" s="31">
        <v>2036</v>
      </c>
      <c r="D237">
        <v>6.2169999999999996</v>
      </c>
      <c r="E237" s="31">
        <f t="shared" si="5"/>
        <v>15.004575948852308</v>
      </c>
    </row>
    <row r="238" spans="1:5" x14ac:dyDescent="0.2">
      <c r="A238" s="30">
        <v>50041</v>
      </c>
      <c r="B238">
        <f t="shared" si="6"/>
        <v>1</v>
      </c>
      <c r="C238" s="31">
        <v>2037</v>
      </c>
      <c r="D238">
        <v>6.2169999999999996</v>
      </c>
      <c r="E238" s="31">
        <f t="shared" si="5"/>
        <v>15.004575948852308</v>
      </c>
    </row>
    <row r="239" spans="1:5" x14ac:dyDescent="0.2">
      <c r="A239" s="30">
        <v>50072</v>
      </c>
      <c r="B239">
        <f t="shared" si="6"/>
        <v>2</v>
      </c>
      <c r="C239" s="31">
        <v>2037</v>
      </c>
      <c r="D239">
        <v>6.2169999999999996</v>
      </c>
      <c r="E239" s="31">
        <f t="shared" ref="E239:E302" si="7">E227/E215*E227</f>
        <v>15.004575948852308</v>
      </c>
    </row>
    <row r="240" spans="1:5" x14ac:dyDescent="0.2">
      <c r="A240" s="30">
        <v>50100</v>
      </c>
      <c r="B240">
        <f t="shared" si="6"/>
        <v>3</v>
      </c>
      <c r="C240" s="31">
        <v>2037</v>
      </c>
      <c r="D240">
        <v>6.2169999999999996</v>
      </c>
      <c r="E240" s="31">
        <f t="shared" si="7"/>
        <v>15.004575948852308</v>
      </c>
    </row>
    <row r="241" spans="1:5" x14ac:dyDescent="0.2">
      <c r="A241" s="30">
        <v>50131</v>
      </c>
      <c r="B241">
        <f t="shared" si="6"/>
        <v>4</v>
      </c>
      <c r="C241" s="31">
        <v>2037</v>
      </c>
      <c r="D241">
        <v>6.2169999999999996</v>
      </c>
      <c r="E241" s="31">
        <f t="shared" si="7"/>
        <v>15.004575948852308</v>
      </c>
    </row>
    <row r="242" spans="1:5" x14ac:dyDescent="0.2">
      <c r="A242" s="30">
        <v>50161</v>
      </c>
      <c r="B242">
        <f t="shared" si="6"/>
        <v>5</v>
      </c>
      <c r="C242" s="31">
        <v>2037</v>
      </c>
      <c r="D242">
        <v>6.2169999999999996</v>
      </c>
      <c r="E242" s="31">
        <f t="shared" si="7"/>
        <v>15.004575948852308</v>
      </c>
    </row>
    <row r="243" spans="1:5" x14ac:dyDescent="0.2">
      <c r="A243" s="30">
        <v>50192</v>
      </c>
      <c r="B243">
        <f t="shared" si="6"/>
        <v>6</v>
      </c>
      <c r="C243" s="31">
        <v>2037</v>
      </c>
      <c r="D243">
        <v>6.3410000000000002</v>
      </c>
      <c r="E243" s="31">
        <f t="shared" si="7"/>
        <v>15.304667467829358</v>
      </c>
    </row>
    <row r="244" spans="1:5" x14ac:dyDescent="0.2">
      <c r="A244" s="30">
        <v>50222</v>
      </c>
      <c r="B244">
        <f t="shared" si="6"/>
        <v>7</v>
      </c>
      <c r="C244" s="31">
        <v>2037</v>
      </c>
      <c r="D244">
        <v>6.3410000000000002</v>
      </c>
      <c r="E244" s="31">
        <f t="shared" si="7"/>
        <v>15.304667467829358</v>
      </c>
    </row>
    <row r="245" spans="1:5" x14ac:dyDescent="0.2">
      <c r="A245" s="30">
        <v>50253</v>
      </c>
      <c r="B245">
        <f t="shared" si="6"/>
        <v>8</v>
      </c>
      <c r="C245" s="31">
        <v>2037</v>
      </c>
      <c r="D245">
        <v>6.3410000000000002</v>
      </c>
      <c r="E245" s="31">
        <f t="shared" si="7"/>
        <v>15.304667467829358</v>
      </c>
    </row>
    <row r="246" spans="1:5" x14ac:dyDescent="0.2">
      <c r="A246" s="30">
        <v>50284</v>
      </c>
      <c r="B246">
        <f t="shared" si="6"/>
        <v>9</v>
      </c>
      <c r="C246" s="31">
        <v>2037</v>
      </c>
      <c r="D246">
        <v>6.3410000000000002</v>
      </c>
      <c r="E246" s="31">
        <f t="shared" si="7"/>
        <v>15.304667467829358</v>
      </c>
    </row>
    <row r="247" spans="1:5" x14ac:dyDescent="0.2">
      <c r="A247" s="30">
        <v>50314</v>
      </c>
      <c r="B247">
        <f t="shared" si="6"/>
        <v>10</v>
      </c>
      <c r="C247" s="31">
        <v>2037</v>
      </c>
      <c r="D247">
        <v>6.3410000000000002</v>
      </c>
      <c r="E247" s="31">
        <f t="shared" si="7"/>
        <v>15.304667467829358</v>
      </c>
    </row>
    <row r="248" spans="1:5" x14ac:dyDescent="0.2">
      <c r="A248" s="30">
        <v>50345</v>
      </c>
      <c r="B248">
        <f t="shared" si="6"/>
        <v>11</v>
      </c>
      <c r="C248" s="31">
        <v>2037</v>
      </c>
      <c r="D248">
        <v>6.3410000000000002</v>
      </c>
      <c r="E248" s="31">
        <f t="shared" si="7"/>
        <v>15.304667467829358</v>
      </c>
    </row>
    <row r="249" spans="1:5" x14ac:dyDescent="0.2">
      <c r="A249" s="30">
        <v>50375</v>
      </c>
      <c r="B249">
        <f t="shared" si="6"/>
        <v>12</v>
      </c>
      <c r="C249" s="31">
        <v>2037</v>
      </c>
      <c r="D249">
        <v>6.3410000000000002</v>
      </c>
      <c r="E249" s="31">
        <f t="shared" si="7"/>
        <v>15.304667467829358</v>
      </c>
    </row>
    <row r="250" spans="1:5" x14ac:dyDescent="0.2">
      <c r="A250" s="30">
        <v>50406</v>
      </c>
      <c r="B250">
        <f t="shared" si="6"/>
        <v>1</v>
      </c>
      <c r="C250" s="31">
        <v>2038</v>
      </c>
      <c r="D250">
        <v>6.3410000000000002</v>
      </c>
      <c r="E250" s="31">
        <f t="shared" si="7"/>
        <v>15.304667467829358</v>
      </c>
    </row>
    <row r="251" spans="1:5" x14ac:dyDescent="0.2">
      <c r="A251" s="30">
        <v>50437</v>
      </c>
      <c r="B251">
        <f t="shared" si="6"/>
        <v>2</v>
      </c>
      <c r="C251" s="31">
        <v>2038</v>
      </c>
      <c r="D251">
        <v>6.3410000000000002</v>
      </c>
      <c r="E251" s="31">
        <f t="shared" si="7"/>
        <v>15.304667467829358</v>
      </c>
    </row>
    <row r="252" spans="1:5" x14ac:dyDescent="0.2">
      <c r="A252" s="30">
        <v>50465</v>
      </c>
      <c r="B252">
        <f t="shared" si="6"/>
        <v>3</v>
      </c>
      <c r="C252" s="31">
        <v>2038</v>
      </c>
      <c r="D252">
        <v>6.3410000000000002</v>
      </c>
      <c r="E252" s="31">
        <f t="shared" si="7"/>
        <v>15.304667467829358</v>
      </c>
    </row>
    <row r="253" spans="1:5" x14ac:dyDescent="0.2">
      <c r="A253" s="30">
        <v>50496</v>
      </c>
      <c r="B253">
        <f t="shared" si="6"/>
        <v>4</v>
      </c>
      <c r="C253" s="31">
        <v>2038</v>
      </c>
      <c r="D253">
        <v>6.3410000000000002</v>
      </c>
      <c r="E253" s="31">
        <f t="shared" si="7"/>
        <v>15.304667467829358</v>
      </c>
    </row>
    <row r="254" spans="1:5" x14ac:dyDescent="0.2">
      <c r="A254" s="30">
        <v>50526</v>
      </c>
      <c r="B254">
        <f t="shared" si="6"/>
        <v>5</v>
      </c>
      <c r="C254" s="31">
        <v>2038</v>
      </c>
      <c r="D254">
        <v>6.3410000000000002</v>
      </c>
      <c r="E254" s="31">
        <f t="shared" si="7"/>
        <v>15.304667467829358</v>
      </c>
    </row>
    <row r="255" spans="1:5" x14ac:dyDescent="0.2">
      <c r="A255" s="30">
        <v>50557</v>
      </c>
      <c r="B255">
        <f t="shared" si="6"/>
        <v>6</v>
      </c>
      <c r="C255" s="31">
        <v>2038</v>
      </c>
      <c r="D255">
        <v>6.468</v>
      </c>
      <c r="E255" s="31">
        <f t="shared" si="7"/>
        <v>15.610760817185948</v>
      </c>
    </row>
    <row r="256" spans="1:5" x14ac:dyDescent="0.2">
      <c r="A256" s="30">
        <v>50587</v>
      </c>
      <c r="B256">
        <f t="shared" si="6"/>
        <v>7</v>
      </c>
      <c r="C256" s="31">
        <v>2038</v>
      </c>
      <c r="D256">
        <v>6.468</v>
      </c>
      <c r="E256" s="31">
        <f t="shared" si="7"/>
        <v>15.610760817185948</v>
      </c>
    </row>
    <row r="257" spans="1:5" x14ac:dyDescent="0.2">
      <c r="A257" s="30">
        <v>50618</v>
      </c>
      <c r="B257">
        <f t="shared" si="6"/>
        <v>8</v>
      </c>
      <c r="C257" s="31">
        <v>2038</v>
      </c>
      <c r="D257">
        <v>6.468</v>
      </c>
      <c r="E257" s="31">
        <f t="shared" si="7"/>
        <v>15.610760817185948</v>
      </c>
    </row>
    <row r="258" spans="1:5" x14ac:dyDescent="0.2">
      <c r="A258" s="30">
        <v>50649</v>
      </c>
      <c r="B258">
        <f t="shared" si="6"/>
        <v>9</v>
      </c>
      <c r="C258" s="31">
        <v>2038</v>
      </c>
      <c r="D258">
        <v>6.468</v>
      </c>
      <c r="E258" s="31">
        <f t="shared" si="7"/>
        <v>15.610760817185948</v>
      </c>
    </row>
    <row r="259" spans="1:5" x14ac:dyDescent="0.2">
      <c r="A259" s="30">
        <v>50679</v>
      </c>
      <c r="B259">
        <f t="shared" si="6"/>
        <v>10</v>
      </c>
      <c r="C259" s="31">
        <v>2038</v>
      </c>
      <c r="D259">
        <v>6.468</v>
      </c>
      <c r="E259" s="31">
        <f t="shared" si="7"/>
        <v>15.610760817185948</v>
      </c>
    </row>
    <row r="260" spans="1:5" x14ac:dyDescent="0.2">
      <c r="A260" s="30">
        <v>50710</v>
      </c>
      <c r="B260">
        <f t="shared" ref="B260:B323" si="8">MONTH(A260)</f>
        <v>11</v>
      </c>
      <c r="C260" s="31">
        <v>2038</v>
      </c>
      <c r="D260">
        <v>6.468</v>
      </c>
      <c r="E260" s="31">
        <f t="shared" si="7"/>
        <v>15.610760817185948</v>
      </c>
    </row>
    <row r="261" spans="1:5" x14ac:dyDescent="0.2">
      <c r="A261" s="30">
        <v>50740</v>
      </c>
      <c r="B261">
        <f t="shared" si="8"/>
        <v>12</v>
      </c>
      <c r="C261" s="31">
        <v>2038</v>
      </c>
      <c r="D261">
        <v>6.468</v>
      </c>
      <c r="E261" s="31">
        <f t="shared" si="7"/>
        <v>15.610760817185948</v>
      </c>
    </row>
    <row r="262" spans="1:5" x14ac:dyDescent="0.2">
      <c r="A262" s="30">
        <v>50771</v>
      </c>
      <c r="B262">
        <f t="shared" si="8"/>
        <v>1</v>
      </c>
      <c r="C262" s="31">
        <v>2039</v>
      </c>
      <c r="D262">
        <v>6.468</v>
      </c>
      <c r="E262" s="31">
        <f t="shared" si="7"/>
        <v>15.610760817185948</v>
      </c>
    </row>
    <row r="263" spans="1:5" x14ac:dyDescent="0.2">
      <c r="A263" s="30">
        <v>50802</v>
      </c>
      <c r="B263">
        <f t="shared" si="8"/>
        <v>2</v>
      </c>
      <c r="C263" s="31">
        <v>2039</v>
      </c>
      <c r="D263">
        <v>6.468</v>
      </c>
      <c r="E263" s="31">
        <f t="shared" si="7"/>
        <v>15.610760817185948</v>
      </c>
    </row>
    <row r="264" spans="1:5" x14ac:dyDescent="0.2">
      <c r="A264" s="30">
        <v>50830</v>
      </c>
      <c r="B264">
        <f t="shared" si="8"/>
        <v>3</v>
      </c>
      <c r="C264" s="31">
        <v>2039</v>
      </c>
      <c r="D264">
        <v>6.468</v>
      </c>
      <c r="E264" s="31">
        <f t="shared" si="7"/>
        <v>15.610760817185948</v>
      </c>
    </row>
    <row r="265" spans="1:5" x14ac:dyDescent="0.2">
      <c r="A265" s="30">
        <v>50861</v>
      </c>
      <c r="B265">
        <f t="shared" si="8"/>
        <v>4</v>
      </c>
      <c r="C265" s="31">
        <v>2039</v>
      </c>
      <c r="D265">
        <v>6.468</v>
      </c>
      <c r="E265" s="31">
        <f t="shared" si="7"/>
        <v>15.610760817185948</v>
      </c>
    </row>
    <row r="266" spans="1:5" x14ac:dyDescent="0.2">
      <c r="A266" s="30">
        <v>50891</v>
      </c>
      <c r="B266">
        <f t="shared" si="8"/>
        <v>5</v>
      </c>
      <c r="C266" s="31">
        <v>2039</v>
      </c>
      <c r="D266">
        <v>6.468</v>
      </c>
      <c r="E266" s="31">
        <f t="shared" si="7"/>
        <v>15.610760817185948</v>
      </c>
    </row>
    <row r="267" spans="1:5" x14ac:dyDescent="0.2">
      <c r="A267" s="30">
        <v>50922</v>
      </c>
      <c r="B267">
        <f t="shared" si="8"/>
        <v>6</v>
      </c>
      <c r="C267" s="31">
        <v>2039</v>
      </c>
      <c r="D267">
        <v>6.5970000000000004</v>
      </c>
      <c r="E267" s="31">
        <f t="shared" si="7"/>
        <v>15.922976033529672</v>
      </c>
    </row>
    <row r="268" spans="1:5" x14ac:dyDescent="0.2">
      <c r="A268" s="30">
        <v>50952</v>
      </c>
      <c r="B268">
        <f t="shared" si="8"/>
        <v>7</v>
      </c>
      <c r="C268" s="31">
        <v>2039</v>
      </c>
      <c r="D268">
        <v>6.5970000000000004</v>
      </c>
      <c r="E268" s="31">
        <f t="shared" si="7"/>
        <v>15.922976033529672</v>
      </c>
    </row>
    <row r="269" spans="1:5" x14ac:dyDescent="0.2">
      <c r="A269" s="30">
        <v>50983</v>
      </c>
      <c r="B269">
        <f t="shared" si="8"/>
        <v>8</v>
      </c>
      <c r="C269" s="31">
        <v>2039</v>
      </c>
      <c r="D269">
        <v>6.5970000000000004</v>
      </c>
      <c r="E269" s="31">
        <f t="shared" si="7"/>
        <v>15.922976033529672</v>
      </c>
    </row>
    <row r="270" spans="1:5" x14ac:dyDescent="0.2">
      <c r="A270" s="30">
        <v>51014</v>
      </c>
      <c r="B270">
        <f t="shared" si="8"/>
        <v>9</v>
      </c>
      <c r="C270" s="31">
        <v>2039</v>
      </c>
      <c r="D270">
        <v>6.5970000000000004</v>
      </c>
      <c r="E270" s="31">
        <f t="shared" si="7"/>
        <v>15.922976033529672</v>
      </c>
    </row>
    <row r="271" spans="1:5" x14ac:dyDescent="0.2">
      <c r="A271" s="30">
        <v>51044</v>
      </c>
      <c r="B271">
        <f t="shared" si="8"/>
        <v>10</v>
      </c>
      <c r="C271" s="31">
        <v>2039</v>
      </c>
      <c r="D271">
        <v>6.5970000000000004</v>
      </c>
      <c r="E271" s="31">
        <f t="shared" si="7"/>
        <v>15.922976033529672</v>
      </c>
    </row>
    <row r="272" spans="1:5" x14ac:dyDescent="0.2">
      <c r="A272" s="30">
        <v>51075</v>
      </c>
      <c r="B272">
        <f t="shared" si="8"/>
        <v>11</v>
      </c>
      <c r="C272" s="31">
        <v>2039</v>
      </c>
      <c r="D272">
        <v>6.5970000000000004</v>
      </c>
      <c r="E272" s="31">
        <f t="shared" si="7"/>
        <v>15.922976033529672</v>
      </c>
    </row>
    <row r="273" spans="1:5" x14ac:dyDescent="0.2">
      <c r="A273" s="30">
        <v>51105</v>
      </c>
      <c r="B273">
        <f t="shared" si="8"/>
        <v>12</v>
      </c>
      <c r="C273" s="31">
        <v>2039</v>
      </c>
      <c r="D273">
        <v>6.5970000000000004</v>
      </c>
      <c r="E273" s="31">
        <f t="shared" si="7"/>
        <v>15.922976033529672</v>
      </c>
    </row>
    <row r="274" spans="1:5" x14ac:dyDescent="0.2">
      <c r="A274" s="30">
        <v>51136</v>
      </c>
      <c r="B274">
        <f t="shared" si="8"/>
        <v>1</v>
      </c>
      <c r="C274" s="31">
        <v>2040</v>
      </c>
      <c r="D274">
        <v>6.5970000000000004</v>
      </c>
      <c r="E274" s="31">
        <f t="shared" si="7"/>
        <v>15.922976033529672</v>
      </c>
    </row>
    <row r="275" spans="1:5" x14ac:dyDescent="0.2">
      <c r="A275" s="30">
        <v>51167</v>
      </c>
      <c r="B275">
        <f t="shared" si="8"/>
        <v>2</v>
      </c>
      <c r="C275" s="31">
        <v>2040</v>
      </c>
      <c r="D275">
        <v>6.5970000000000004</v>
      </c>
      <c r="E275" s="31">
        <f t="shared" si="7"/>
        <v>15.922976033529672</v>
      </c>
    </row>
    <row r="276" spans="1:5" x14ac:dyDescent="0.2">
      <c r="A276" s="30">
        <v>51196</v>
      </c>
      <c r="B276">
        <f t="shared" si="8"/>
        <v>3</v>
      </c>
      <c r="C276" s="31">
        <v>2040</v>
      </c>
      <c r="D276">
        <v>6.5970000000000004</v>
      </c>
      <c r="E276" s="31">
        <f t="shared" si="7"/>
        <v>15.922976033529672</v>
      </c>
    </row>
    <row r="277" spans="1:5" x14ac:dyDescent="0.2">
      <c r="A277" s="30">
        <v>51227</v>
      </c>
      <c r="B277">
        <f t="shared" si="8"/>
        <v>4</v>
      </c>
      <c r="C277" s="31">
        <v>2040</v>
      </c>
      <c r="D277">
        <v>6.5970000000000004</v>
      </c>
      <c r="E277" s="31">
        <f t="shared" si="7"/>
        <v>15.922976033529672</v>
      </c>
    </row>
    <row r="278" spans="1:5" x14ac:dyDescent="0.2">
      <c r="A278" s="30">
        <v>51257</v>
      </c>
      <c r="B278">
        <f t="shared" si="8"/>
        <v>5</v>
      </c>
      <c r="C278" s="31">
        <v>2040</v>
      </c>
      <c r="D278">
        <v>6.5970000000000004</v>
      </c>
      <c r="E278" s="31">
        <f t="shared" si="7"/>
        <v>15.922976033529672</v>
      </c>
    </row>
    <row r="279" spans="1:5" x14ac:dyDescent="0.2">
      <c r="A279" s="30">
        <v>51288</v>
      </c>
      <c r="B279">
        <f t="shared" si="8"/>
        <v>6</v>
      </c>
      <c r="C279" s="31">
        <v>2040</v>
      </c>
      <c r="D279">
        <v>6.7290000000000001</v>
      </c>
      <c r="E279" s="31">
        <f t="shared" si="7"/>
        <v>16.241435554200269</v>
      </c>
    </row>
    <row r="280" spans="1:5" x14ac:dyDescent="0.2">
      <c r="A280" s="30">
        <v>51318</v>
      </c>
      <c r="B280">
        <f t="shared" si="8"/>
        <v>7</v>
      </c>
      <c r="C280" s="31">
        <v>2040</v>
      </c>
      <c r="D280">
        <v>6.7290000000000001</v>
      </c>
      <c r="E280" s="31">
        <f t="shared" si="7"/>
        <v>16.241435554200269</v>
      </c>
    </row>
    <row r="281" spans="1:5" x14ac:dyDescent="0.2">
      <c r="A281" s="30">
        <v>51349</v>
      </c>
      <c r="B281">
        <f t="shared" si="8"/>
        <v>8</v>
      </c>
      <c r="C281" s="31">
        <v>2040</v>
      </c>
      <c r="D281">
        <v>6.7290000000000001</v>
      </c>
      <c r="E281" s="31">
        <f t="shared" si="7"/>
        <v>16.241435554200269</v>
      </c>
    </row>
    <row r="282" spans="1:5" x14ac:dyDescent="0.2">
      <c r="A282" s="30">
        <v>51380</v>
      </c>
      <c r="B282">
        <f t="shared" si="8"/>
        <v>9</v>
      </c>
      <c r="C282" s="31">
        <v>2040</v>
      </c>
      <c r="D282">
        <v>6.7290000000000001</v>
      </c>
      <c r="E282" s="31">
        <f t="shared" si="7"/>
        <v>16.241435554200269</v>
      </c>
    </row>
    <row r="283" spans="1:5" x14ac:dyDescent="0.2">
      <c r="A283" s="30">
        <v>51410</v>
      </c>
      <c r="B283">
        <f t="shared" si="8"/>
        <v>10</v>
      </c>
      <c r="C283" s="31">
        <v>2040</v>
      </c>
      <c r="D283">
        <v>6.7290000000000001</v>
      </c>
      <c r="E283" s="31">
        <f t="shared" si="7"/>
        <v>16.241435554200269</v>
      </c>
    </row>
    <row r="284" spans="1:5" x14ac:dyDescent="0.2">
      <c r="A284" s="30">
        <v>51441</v>
      </c>
      <c r="B284">
        <f t="shared" si="8"/>
        <v>11</v>
      </c>
      <c r="C284" s="31">
        <v>2040</v>
      </c>
      <c r="D284">
        <v>6.7290000000000001</v>
      </c>
      <c r="E284" s="31">
        <f t="shared" si="7"/>
        <v>16.241435554200269</v>
      </c>
    </row>
    <row r="285" spans="1:5" x14ac:dyDescent="0.2">
      <c r="A285" s="30">
        <v>51471</v>
      </c>
      <c r="B285">
        <f t="shared" si="8"/>
        <v>12</v>
      </c>
      <c r="C285" s="31">
        <v>2040</v>
      </c>
      <c r="D285">
        <v>6.7290000000000001</v>
      </c>
      <c r="E285" s="31">
        <f t="shared" si="7"/>
        <v>16.241435554200269</v>
      </c>
    </row>
    <row r="286" spans="1:5" x14ac:dyDescent="0.2">
      <c r="A286" s="30">
        <v>51502</v>
      </c>
      <c r="B286">
        <f t="shared" si="8"/>
        <v>1</v>
      </c>
      <c r="C286" s="31">
        <v>2041</v>
      </c>
      <c r="D286">
        <v>6.7290000000000001</v>
      </c>
      <c r="E286" s="31">
        <f t="shared" si="7"/>
        <v>16.241435554200269</v>
      </c>
    </row>
    <row r="287" spans="1:5" x14ac:dyDescent="0.2">
      <c r="A287" s="30">
        <v>51533</v>
      </c>
      <c r="B287">
        <f t="shared" si="8"/>
        <v>2</v>
      </c>
      <c r="C287" s="31">
        <v>2041</v>
      </c>
      <c r="D287">
        <v>6.7290000000000001</v>
      </c>
      <c r="E287" s="31">
        <f t="shared" si="7"/>
        <v>16.241435554200269</v>
      </c>
    </row>
    <row r="288" spans="1:5" x14ac:dyDescent="0.2">
      <c r="A288" s="30">
        <v>51561</v>
      </c>
      <c r="B288">
        <f t="shared" si="8"/>
        <v>3</v>
      </c>
      <c r="C288" s="31">
        <v>2041</v>
      </c>
      <c r="D288">
        <v>6.7290000000000001</v>
      </c>
      <c r="E288" s="31">
        <f t="shared" si="7"/>
        <v>16.241435554200269</v>
      </c>
    </row>
    <row r="289" spans="1:5" x14ac:dyDescent="0.2">
      <c r="A289" s="30">
        <v>51592</v>
      </c>
      <c r="B289">
        <f t="shared" si="8"/>
        <v>4</v>
      </c>
      <c r="C289" s="31">
        <v>2041</v>
      </c>
      <c r="D289">
        <v>6.7290000000000001</v>
      </c>
      <c r="E289" s="31">
        <f t="shared" si="7"/>
        <v>16.241435554200269</v>
      </c>
    </row>
    <row r="290" spans="1:5" x14ac:dyDescent="0.2">
      <c r="A290" s="30">
        <v>51622</v>
      </c>
      <c r="B290">
        <f t="shared" si="8"/>
        <v>5</v>
      </c>
      <c r="C290" s="31">
        <v>2041</v>
      </c>
      <c r="D290">
        <v>6.7290000000000001</v>
      </c>
      <c r="E290" s="31">
        <f t="shared" si="7"/>
        <v>16.241435554200269</v>
      </c>
    </row>
    <row r="291" spans="1:5" x14ac:dyDescent="0.2">
      <c r="A291" s="30">
        <v>51653</v>
      </c>
      <c r="B291">
        <f t="shared" si="8"/>
        <v>6</v>
      </c>
      <c r="C291" s="31">
        <v>2041</v>
      </c>
      <c r="D291">
        <v>6.8639999999999999</v>
      </c>
      <c r="E291" s="31">
        <f t="shared" si="7"/>
        <v>16.566264265284278</v>
      </c>
    </row>
    <row r="292" spans="1:5" x14ac:dyDescent="0.2">
      <c r="A292" s="30">
        <v>51683</v>
      </c>
      <c r="B292">
        <f t="shared" si="8"/>
        <v>7</v>
      </c>
      <c r="C292" s="31">
        <v>2041</v>
      </c>
      <c r="D292">
        <v>6.8639999999999999</v>
      </c>
      <c r="E292" s="31">
        <f t="shared" si="7"/>
        <v>16.566264265284278</v>
      </c>
    </row>
    <row r="293" spans="1:5" x14ac:dyDescent="0.2">
      <c r="A293" s="30">
        <v>51714</v>
      </c>
      <c r="B293">
        <f t="shared" si="8"/>
        <v>8</v>
      </c>
      <c r="C293" s="31">
        <v>2041</v>
      </c>
      <c r="D293">
        <v>6.8639999999999999</v>
      </c>
      <c r="E293" s="31">
        <f t="shared" si="7"/>
        <v>16.566264265284278</v>
      </c>
    </row>
    <row r="294" spans="1:5" x14ac:dyDescent="0.2">
      <c r="A294" s="30">
        <v>51745</v>
      </c>
      <c r="B294">
        <f t="shared" si="8"/>
        <v>9</v>
      </c>
      <c r="C294" s="31">
        <v>2041</v>
      </c>
      <c r="D294">
        <v>6.8639999999999999</v>
      </c>
      <c r="E294" s="31">
        <f t="shared" si="7"/>
        <v>16.566264265284278</v>
      </c>
    </row>
    <row r="295" spans="1:5" x14ac:dyDescent="0.2">
      <c r="A295" s="30">
        <v>51775</v>
      </c>
      <c r="B295">
        <f t="shared" si="8"/>
        <v>10</v>
      </c>
      <c r="C295" s="31">
        <v>2041</v>
      </c>
      <c r="D295">
        <v>6.8639999999999999</v>
      </c>
      <c r="E295" s="31">
        <f t="shared" si="7"/>
        <v>16.566264265284278</v>
      </c>
    </row>
    <row r="296" spans="1:5" x14ac:dyDescent="0.2">
      <c r="A296" s="30">
        <v>51806</v>
      </c>
      <c r="B296">
        <f t="shared" si="8"/>
        <v>11</v>
      </c>
      <c r="C296" s="31">
        <v>2041</v>
      </c>
      <c r="D296">
        <v>6.8639999999999999</v>
      </c>
      <c r="E296" s="31">
        <f t="shared" si="7"/>
        <v>16.566264265284278</v>
      </c>
    </row>
    <row r="297" spans="1:5" x14ac:dyDescent="0.2">
      <c r="A297" s="30">
        <v>51836</v>
      </c>
      <c r="B297">
        <f t="shared" si="8"/>
        <v>12</v>
      </c>
      <c r="C297" s="31">
        <v>2041</v>
      </c>
      <c r="D297">
        <v>6.8639999999999999</v>
      </c>
      <c r="E297" s="31">
        <f t="shared" si="7"/>
        <v>16.566264265284278</v>
      </c>
    </row>
    <row r="298" spans="1:5" x14ac:dyDescent="0.2">
      <c r="A298" s="30">
        <v>51867</v>
      </c>
      <c r="B298">
        <f t="shared" si="8"/>
        <v>1</v>
      </c>
      <c r="C298" s="31">
        <v>2042</v>
      </c>
      <c r="D298">
        <v>6.8639999999999999</v>
      </c>
      <c r="E298" s="31">
        <f t="shared" si="7"/>
        <v>16.566264265284278</v>
      </c>
    </row>
    <row r="299" spans="1:5" x14ac:dyDescent="0.2">
      <c r="A299" s="30">
        <v>51898</v>
      </c>
      <c r="B299">
        <f t="shared" si="8"/>
        <v>2</v>
      </c>
      <c r="C299" s="31">
        <v>2042</v>
      </c>
      <c r="D299">
        <v>6.8639999999999999</v>
      </c>
      <c r="E299" s="31">
        <f t="shared" si="7"/>
        <v>16.566264265284278</v>
      </c>
    </row>
    <row r="300" spans="1:5" x14ac:dyDescent="0.2">
      <c r="A300" s="30">
        <v>51926</v>
      </c>
      <c r="B300">
        <f t="shared" si="8"/>
        <v>3</v>
      </c>
      <c r="C300" s="31">
        <v>2042</v>
      </c>
      <c r="D300">
        <v>6.8639999999999999</v>
      </c>
      <c r="E300" s="31">
        <f t="shared" si="7"/>
        <v>16.566264265284278</v>
      </c>
    </row>
    <row r="301" spans="1:5" x14ac:dyDescent="0.2">
      <c r="A301" s="30">
        <v>51957</v>
      </c>
      <c r="B301">
        <f t="shared" si="8"/>
        <v>4</v>
      </c>
      <c r="C301" s="31">
        <v>2042</v>
      </c>
      <c r="D301">
        <v>6.8639999999999999</v>
      </c>
      <c r="E301" s="31">
        <f t="shared" si="7"/>
        <v>16.566264265284278</v>
      </c>
    </row>
    <row r="302" spans="1:5" x14ac:dyDescent="0.2">
      <c r="A302" s="30">
        <v>51987</v>
      </c>
      <c r="B302">
        <f t="shared" si="8"/>
        <v>5</v>
      </c>
      <c r="C302" s="31">
        <v>2042</v>
      </c>
      <c r="D302">
        <v>6.8639999999999999</v>
      </c>
      <c r="E302" s="31">
        <f t="shared" si="7"/>
        <v>16.566264265284278</v>
      </c>
    </row>
    <row r="303" spans="1:5" x14ac:dyDescent="0.2">
      <c r="A303" s="30">
        <v>52018</v>
      </c>
      <c r="B303">
        <f t="shared" si="8"/>
        <v>6</v>
      </c>
      <c r="C303" s="31">
        <v>2042</v>
      </c>
      <c r="D303">
        <v>7.0010000000000003</v>
      </c>
      <c r="E303" s="31">
        <f t="shared" ref="E303:E366" si="9">E291/E279*E291</f>
        <v>16.897589550589966</v>
      </c>
    </row>
    <row r="304" spans="1:5" x14ac:dyDescent="0.2">
      <c r="A304" s="30">
        <v>52048</v>
      </c>
      <c r="B304">
        <f t="shared" si="8"/>
        <v>7</v>
      </c>
      <c r="C304" s="31">
        <v>2042</v>
      </c>
      <c r="D304">
        <v>7.0010000000000003</v>
      </c>
      <c r="E304" s="31">
        <f t="shared" si="9"/>
        <v>16.897589550589966</v>
      </c>
    </row>
    <row r="305" spans="1:5" x14ac:dyDescent="0.2">
      <c r="A305" s="30">
        <v>52079</v>
      </c>
      <c r="B305">
        <f t="shared" si="8"/>
        <v>8</v>
      </c>
      <c r="C305" s="31">
        <v>2042</v>
      </c>
      <c r="D305">
        <v>7.0010000000000003</v>
      </c>
      <c r="E305" s="31">
        <f t="shared" si="9"/>
        <v>16.897589550589966</v>
      </c>
    </row>
    <row r="306" spans="1:5" x14ac:dyDescent="0.2">
      <c r="A306" s="30">
        <v>52110</v>
      </c>
      <c r="B306">
        <f t="shared" si="8"/>
        <v>9</v>
      </c>
      <c r="C306" s="31">
        <v>2042</v>
      </c>
      <c r="D306">
        <v>7.0010000000000003</v>
      </c>
      <c r="E306" s="31">
        <f t="shared" si="9"/>
        <v>16.897589550589966</v>
      </c>
    </row>
    <row r="307" spans="1:5" x14ac:dyDescent="0.2">
      <c r="A307" s="30">
        <v>52140</v>
      </c>
      <c r="B307">
        <f t="shared" si="8"/>
        <v>10</v>
      </c>
      <c r="C307" s="31">
        <v>2042</v>
      </c>
      <c r="D307">
        <v>7.0010000000000003</v>
      </c>
      <c r="E307" s="31">
        <f t="shared" si="9"/>
        <v>16.897589550589966</v>
      </c>
    </row>
    <row r="308" spans="1:5" x14ac:dyDescent="0.2">
      <c r="A308" s="30">
        <v>52171</v>
      </c>
      <c r="B308">
        <f t="shared" si="8"/>
        <v>11</v>
      </c>
      <c r="C308" s="31">
        <v>2042</v>
      </c>
      <c r="D308">
        <v>7.0010000000000003</v>
      </c>
      <c r="E308" s="31">
        <f t="shared" si="9"/>
        <v>16.897589550589966</v>
      </c>
    </row>
    <row r="309" spans="1:5" x14ac:dyDescent="0.2">
      <c r="A309" s="30">
        <v>52201</v>
      </c>
      <c r="B309">
        <f t="shared" si="8"/>
        <v>12</v>
      </c>
      <c r="C309" s="31">
        <v>2042</v>
      </c>
      <c r="D309">
        <v>7.0010000000000003</v>
      </c>
      <c r="E309" s="31">
        <f t="shared" si="9"/>
        <v>16.897589550589966</v>
      </c>
    </row>
    <row r="310" spans="1:5" x14ac:dyDescent="0.2">
      <c r="A310" s="30">
        <v>52232</v>
      </c>
      <c r="B310">
        <f t="shared" si="8"/>
        <v>1</v>
      </c>
      <c r="C310" s="31">
        <v>2043</v>
      </c>
      <c r="D310">
        <v>7.0010000000000003</v>
      </c>
      <c r="E310" s="31">
        <f t="shared" si="9"/>
        <v>16.897589550589966</v>
      </c>
    </row>
    <row r="311" spans="1:5" x14ac:dyDescent="0.2">
      <c r="A311" s="30">
        <v>52263</v>
      </c>
      <c r="B311">
        <f t="shared" si="8"/>
        <v>2</v>
      </c>
      <c r="C311" s="31">
        <v>2043</v>
      </c>
      <c r="D311">
        <v>7.0010000000000003</v>
      </c>
      <c r="E311" s="31">
        <f t="shared" si="9"/>
        <v>16.897589550589966</v>
      </c>
    </row>
    <row r="312" spans="1:5" x14ac:dyDescent="0.2">
      <c r="A312" s="30">
        <v>52291</v>
      </c>
      <c r="B312">
        <f t="shared" si="8"/>
        <v>3</v>
      </c>
      <c r="C312" s="31">
        <v>2043</v>
      </c>
      <c r="D312">
        <v>7.0010000000000003</v>
      </c>
      <c r="E312" s="31">
        <f t="shared" si="9"/>
        <v>16.897589550589966</v>
      </c>
    </row>
    <row r="313" spans="1:5" x14ac:dyDescent="0.2">
      <c r="A313" s="30">
        <v>52322</v>
      </c>
      <c r="B313">
        <f t="shared" si="8"/>
        <v>4</v>
      </c>
      <c r="C313" s="31">
        <v>2043</v>
      </c>
      <c r="D313">
        <v>7.0010000000000003</v>
      </c>
      <c r="E313" s="31">
        <f t="shared" si="9"/>
        <v>16.897589550589966</v>
      </c>
    </row>
    <row r="314" spans="1:5" x14ac:dyDescent="0.2">
      <c r="A314" s="30">
        <v>52352</v>
      </c>
      <c r="B314">
        <f t="shared" si="8"/>
        <v>5</v>
      </c>
      <c r="C314" s="31">
        <v>2043</v>
      </c>
      <c r="D314">
        <v>7.0010000000000003</v>
      </c>
      <c r="E314" s="31">
        <f t="shared" si="9"/>
        <v>16.897589550589966</v>
      </c>
    </row>
    <row r="315" spans="1:5" x14ac:dyDescent="0.2">
      <c r="A315" s="30">
        <v>52383</v>
      </c>
      <c r="B315">
        <f t="shared" si="8"/>
        <v>6</v>
      </c>
      <c r="C315" s="31">
        <v>2043</v>
      </c>
      <c r="D315">
        <v>7.141</v>
      </c>
      <c r="E315" s="31">
        <f t="shared" si="9"/>
        <v>17.23554134160177</v>
      </c>
    </row>
    <row r="316" spans="1:5" x14ac:dyDescent="0.2">
      <c r="A316" s="30">
        <v>52413</v>
      </c>
      <c r="B316">
        <f t="shared" si="8"/>
        <v>7</v>
      </c>
      <c r="C316" s="31">
        <v>2043</v>
      </c>
      <c r="D316">
        <v>7.141</v>
      </c>
      <c r="E316" s="31">
        <f t="shared" si="9"/>
        <v>17.23554134160177</v>
      </c>
    </row>
    <row r="317" spans="1:5" x14ac:dyDescent="0.2">
      <c r="A317" s="30">
        <v>52444</v>
      </c>
      <c r="B317">
        <f t="shared" si="8"/>
        <v>8</v>
      </c>
      <c r="C317" s="31">
        <v>2043</v>
      </c>
      <c r="D317">
        <v>7.141</v>
      </c>
      <c r="E317" s="31">
        <f t="shared" si="9"/>
        <v>17.23554134160177</v>
      </c>
    </row>
    <row r="318" spans="1:5" x14ac:dyDescent="0.2">
      <c r="A318" s="30">
        <v>52475</v>
      </c>
      <c r="B318">
        <f t="shared" si="8"/>
        <v>9</v>
      </c>
      <c r="C318" s="31">
        <v>2043</v>
      </c>
      <c r="D318">
        <v>7.141</v>
      </c>
      <c r="E318" s="31">
        <f t="shared" si="9"/>
        <v>17.23554134160177</v>
      </c>
    </row>
    <row r="319" spans="1:5" x14ac:dyDescent="0.2">
      <c r="A319" s="30">
        <v>52505</v>
      </c>
      <c r="B319">
        <f t="shared" si="8"/>
        <v>10</v>
      </c>
      <c r="C319" s="31">
        <v>2043</v>
      </c>
      <c r="D319">
        <v>7.141</v>
      </c>
      <c r="E319" s="31">
        <f t="shared" si="9"/>
        <v>17.23554134160177</v>
      </c>
    </row>
    <row r="320" spans="1:5" x14ac:dyDescent="0.2">
      <c r="A320" s="30">
        <v>52536</v>
      </c>
      <c r="B320">
        <f t="shared" si="8"/>
        <v>11</v>
      </c>
      <c r="C320" s="31">
        <v>2043</v>
      </c>
      <c r="D320">
        <v>7.141</v>
      </c>
      <c r="E320" s="31">
        <f t="shared" si="9"/>
        <v>17.23554134160177</v>
      </c>
    </row>
    <row r="321" spans="1:5" x14ac:dyDescent="0.2">
      <c r="A321" s="30">
        <v>52566</v>
      </c>
      <c r="B321">
        <f t="shared" si="8"/>
        <v>12</v>
      </c>
      <c r="C321" s="31">
        <v>2043</v>
      </c>
      <c r="D321">
        <v>7.141</v>
      </c>
      <c r="E321" s="31">
        <f t="shared" si="9"/>
        <v>17.23554134160177</v>
      </c>
    </row>
    <row r="322" spans="1:5" x14ac:dyDescent="0.2">
      <c r="A322" s="30">
        <v>52597</v>
      </c>
      <c r="B322">
        <f t="shared" si="8"/>
        <v>1</v>
      </c>
      <c r="C322" s="31">
        <v>2044</v>
      </c>
      <c r="D322">
        <v>7.141</v>
      </c>
      <c r="E322" s="31">
        <f t="shared" si="9"/>
        <v>17.23554134160177</v>
      </c>
    </row>
    <row r="323" spans="1:5" x14ac:dyDescent="0.2">
      <c r="A323" s="30">
        <v>52628</v>
      </c>
      <c r="B323">
        <f t="shared" si="8"/>
        <v>2</v>
      </c>
      <c r="C323" s="31">
        <v>2044</v>
      </c>
      <c r="D323">
        <v>7.141</v>
      </c>
      <c r="E323" s="31">
        <f t="shared" si="9"/>
        <v>17.23554134160177</v>
      </c>
    </row>
    <row r="324" spans="1:5" x14ac:dyDescent="0.2">
      <c r="A324" s="30">
        <v>52657</v>
      </c>
      <c r="B324">
        <f t="shared" ref="B324:B387" si="10">MONTH(A324)</f>
        <v>3</v>
      </c>
      <c r="C324" s="31">
        <v>2044</v>
      </c>
      <c r="D324">
        <v>7.141</v>
      </c>
      <c r="E324" s="31">
        <f t="shared" si="9"/>
        <v>17.23554134160177</v>
      </c>
    </row>
    <row r="325" spans="1:5" x14ac:dyDescent="0.2">
      <c r="A325" s="30">
        <v>52688</v>
      </c>
      <c r="B325">
        <f t="shared" si="10"/>
        <v>4</v>
      </c>
      <c r="C325" s="31">
        <v>2044</v>
      </c>
      <c r="D325">
        <v>7.141</v>
      </c>
      <c r="E325" s="31">
        <f t="shared" si="9"/>
        <v>17.23554134160177</v>
      </c>
    </row>
    <row r="326" spans="1:5" x14ac:dyDescent="0.2">
      <c r="A326" s="30">
        <v>52718</v>
      </c>
      <c r="B326">
        <f t="shared" si="10"/>
        <v>5</v>
      </c>
      <c r="C326" s="31">
        <v>2044</v>
      </c>
      <c r="D326">
        <v>7.141</v>
      </c>
      <c r="E326" s="31">
        <f t="shared" si="9"/>
        <v>17.23554134160177</v>
      </c>
    </row>
    <row r="327" spans="1:5" x14ac:dyDescent="0.2">
      <c r="A327" s="30">
        <v>52749</v>
      </c>
      <c r="B327">
        <f t="shared" si="10"/>
        <v>6</v>
      </c>
      <c r="C327" s="31">
        <v>2044</v>
      </c>
      <c r="D327">
        <v>7.2839999999999998</v>
      </c>
      <c r="E327" s="31">
        <f t="shared" si="9"/>
        <v>17.580252168433809</v>
      </c>
    </row>
    <row r="328" spans="1:5" x14ac:dyDescent="0.2">
      <c r="A328" s="30">
        <v>52779</v>
      </c>
      <c r="B328">
        <f t="shared" si="10"/>
        <v>7</v>
      </c>
      <c r="C328" s="31">
        <v>2044</v>
      </c>
      <c r="D328">
        <v>7.2839999999999998</v>
      </c>
      <c r="E328" s="31">
        <f t="shared" si="9"/>
        <v>17.580252168433809</v>
      </c>
    </row>
    <row r="329" spans="1:5" x14ac:dyDescent="0.2">
      <c r="A329" s="30">
        <v>52810</v>
      </c>
      <c r="B329">
        <f t="shared" si="10"/>
        <v>8</v>
      </c>
      <c r="C329" s="31">
        <v>2044</v>
      </c>
      <c r="D329">
        <v>7.2839999999999998</v>
      </c>
      <c r="E329" s="31">
        <f t="shared" si="9"/>
        <v>17.580252168433809</v>
      </c>
    </row>
    <row r="330" spans="1:5" x14ac:dyDescent="0.2">
      <c r="A330" s="30">
        <v>52841</v>
      </c>
      <c r="B330">
        <f t="shared" si="10"/>
        <v>9</v>
      </c>
      <c r="C330" s="31">
        <v>2044</v>
      </c>
      <c r="D330">
        <v>7.2839999999999998</v>
      </c>
      <c r="E330" s="31">
        <f t="shared" si="9"/>
        <v>17.580252168433809</v>
      </c>
    </row>
    <row r="331" spans="1:5" x14ac:dyDescent="0.2">
      <c r="A331" s="30">
        <v>52871</v>
      </c>
      <c r="B331">
        <f t="shared" si="10"/>
        <v>10</v>
      </c>
      <c r="C331" s="31">
        <v>2044</v>
      </c>
      <c r="D331">
        <v>7.2839999999999998</v>
      </c>
      <c r="E331" s="31">
        <f t="shared" si="9"/>
        <v>17.580252168433809</v>
      </c>
    </row>
    <row r="332" spans="1:5" x14ac:dyDescent="0.2">
      <c r="A332" s="30">
        <v>52902</v>
      </c>
      <c r="B332">
        <f t="shared" si="10"/>
        <v>11</v>
      </c>
      <c r="C332" s="31">
        <v>2044</v>
      </c>
      <c r="D332">
        <v>7.2839999999999998</v>
      </c>
      <c r="E332" s="31">
        <f t="shared" si="9"/>
        <v>17.580252168433809</v>
      </c>
    </row>
    <row r="333" spans="1:5" x14ac:dyDescent="0.2">
      <c r="A333" s="30">
        <v>52932</v>
      </c>
      <c r="B333">
        <f t="shared" si="10"/>
        <v>12</v>
      </c>
      <c r="C333" s="31">
        <v>2044</v>
      </c>
      <c r="D333">
        <v>7.2839999999999998</v>
      </c>
      <c r="E333" s="31">
        <f t="shared" si="9"/>
        <v>17.580252168433809</v>
      </c>
    </row>
    <row r="334" spans="1:5" x14ac:dyDescent="0.2">
      <c r="A334" s="30">
        <v>52963</v>
      </c>
      <c r="B334">
        <f t="shared" si="10"/>
        <v>1</v>
      </c>
      <c r="C334" s="31">
        <v>2045</v>
      </c>
      <c r="D334">
        <v>7.2839999999999998</v>
      </c>
      <c r="E334" s="31">
        <f t="shared" si="9"/>
        <v>17.580252168433809</v>
      </c>
    </row>
    <row r="335" spans="1:5" x14ac:dyDescent="0.2">
      <c r="A335" s="30">
        <v>52994</v>
      </c>
      <c r="B335">
        <f t="shared" si="10"/>
        <v>2</v>
      </c>
      <c r="C335" s="31">
        <v>2045</v>
      </c>
      <c r="D335">
        <v>7.2839999999999998</v>
      </c>
      <c r="E335" s="31">
        <f t="shared" si="9"/>
        <v>17.580252168433809</v>
      </c>
    </row>
    <row r="336" spans="1:5" x14ac:dyDescent="0.2">
      <c r="A336" s="30">
        <v>53022</v>
      </c>
      <c r="B336">
        <f t="shared" si="10"/>
        <v>3</v>
      </c>
      <c r="C336" s="31">
        <v>2045</v>
      </c>
      <c r="D336">
        <v>7.2839999999999998</v>
      </c>
      <c r="E336" s="31">
        <f t="shared" si="9"/>
        <v>17.580252168433809</v>
      </c>
    </row>
    <row r="337" spans="1:5" x14ac:dyDescent="0.2">
      <c r="A337" s="30">
        <v>53053</v>
      </c>
      <c r="B337">
        <f t="shared" si="10"/>
        <v>4</v>
      </c>
      <c r="C337" s="31">
        <v>2045</v>
      </c>
      <c r="D337">
        <v>7.2839999999999998</v>
      </c>
      <c r="E337" s="31">
        <f t="shared" si="9"/>
        <v>17.580252168433809</v>
      </c>
    </row>
    <row r="338" spans="1:5" x14ac:dyDescent="0.2">
      <c r="A338" s="30">
        <v>53083</v>
      </c>
      <c r="B338">
        <f t="shared" si="10"/>
        <v>5</v>
      </c>
      <c r="C338" s="31">
        <v>2045</v>
      </c>
      <c r="D338">
        <v>7.2839999999999998</v>
      </c>
      <c r="E338" s="31">
        <f t="shared" si="9"/>
        <v>17.580252168433809</v>
      </c>
    </row>
    <row r="339" spans="1:5" x14ac:dyDescent="0.2">
      <c r="A339" s="30">
        <v>53114</v>
      </c>
      <c r="B339">
        <f t="shared" si="10"/>
        <v>6</v>
      </c>
      <c r="C339" s="31">
        <v>2045</v>
      </c>
      <c r="D339">
        <v>7.43</v>
      </c>
      <c r="E339" s="31">
        <f t="shared" si="9"/>
        <v>17.931857211802491</v>
      </c>
    </row>
    <row r="340" spans="1:5" x14ac:dyDescent="0.2">
      <c r="A340" s="30">
        <v>53144</v>
      </c>
      <c r="B340">
        <f t="shared" si="10"/>
        <v>7</v>
      </c>
      <c r="C340" s="31">
        <v>2045</v>
      </c>
      <c r="D340">
        <v>7.43</v>
      </c>
      <c r="E340" s="31">
        <f t="shared" si="9"/>
        <v>17.931857211802491</v>
      </c>
    </row>
    <row r="341" spans="1:5" x14ac:dyDescent="0.2">
      <c r="A341" s="30">
        <v>53175</v>
      </c>
      <c r="B341">
        <f t="shared" si="10"/>
        <v>8</v>
      </c>
      <c r="C341" s="31">
        <v>2045</v>
      </c>
      <c r="D341">
        <v>7.43</v>
      </c>
      <c r="E341" s="31">
        <f t="shared" si="9"/>
        <v>17.931857211802491</v>
      </c>
    </row>
    <row r="342" spans="1:5" x14ac:dyDescent="0.2">
      <c r="A342" s="30">
        <v>53206</v>
      </c>
      <c r="B342">
        <f t="shared" si="10"/>
        <v>9</v>
      </c>
      <c r="C342" s="31">
        <v>2045</v>
      </c>
      <c r="D342">
        <v>7.43</v>
      </c>
      <c r="E342" s="31">
        <f t="shared" si="9"/>
        <v>17.931857211802491</v>
      </c>
    </row>
    <row r="343" spans="1:5" x14ac:dyDescent="0.2">
      <c r="A343" s="30">
        <v>53236</v>
      </c>
      <c r="B343">
        <f t="shared" si="10"/>
        <v>10</v>
      </c>
      <c r="C343" s="31">
        <v>2045</v>
      </c>
      <c r="D343">
        <v>7.43</v>
      </c>
      <c r="E343" s="31">
        <f t="shared" si="9"/>
        <v>17.931857211802491</v>
      </c>
    </row>
    <row r="344" spans="1:5" x14ac:dyDescent="0.2">
      <c r="A344" s="30">
        <v>53267</v>
      </c>
      <c r="B344">
        <f t="shared" si="10"/>
        <v>11</v>
      </c>
      <c r="C344" s="31">
        <v>2045</v>
      </c>
      <c r="D344">
        <v>7.43</v>
      </c>
      <c r="E344" s="31">
        <f t="shared" si="9"/>
        <v>17.931857211802491</v>
      </c>
    </row>
    <row r="345" spans="1:5" x14ac:dyDescent="0.2">
      <c r="A345" s="30">
        <v>53297</v>
      </c>
      <c r="B345">
        <f t="shared" si="10"/>
        <v>12</v>
      </c>
      <c r="C345" s="31">
        <v>2045</v>
      </c>
      <c r="D345">
        <v>7.43</v>
      </c>
      <c r="E345" s="31">
        <f t="shared" si="9"/>
        <v>17.931857211802491</v>
      </c>
    </row>
    <row r="346" spans="1:5" x14ac:dyDescent="0.2">
      <c r="A346" s="30">
        <v>53328</v>
      </c>
      <c r="B346">
        <f t="shared" si="10"/>
        <v>1</v>
      </c>
      <c r="C346" s="31">
        <v>2046</v>
      </c>
      <c r="D346">
        <v>7.43</v>
      </c>
      <c r="E346" s="31">
        <f t="shared" si="9"/>
        <v>17.931857211802491</v>
      </c>
    </row>
    <row r="347" spans="1:5" x14ac:dyDescent="0.2">
      <c r="A347" s="30">
        <v>53359</v>
      </c>
      <c r="B347">
        <f t="shared" si="10"/>
        <v>2</v>
      </c>
      <c r="C347" s="31">
        <v>2046</v>
      </c>
      <c r="D347">
        <v>7.43</v>
      </c>
      <c r="E347" s="31">
        <f t="shared" si="9"/>
        <v>17.931857211802491</v>
      </c>
    </row>
    <row r="348" spans="1:5" x14ac:dyDescent="0.2">
      <c r="A348" s="30">
        <v>53387</v>
      </c>
      <c r="B348">
        <f t="shared" si="10"/>
        <v>3</v>
      </c>
      <c r="C348" s="31">
        <v>2046</v>
      </c>
      <c r="D348">
        <v>7.43</v>
      </c>
      <c r="E348" s="31">
        <f t="shared" si="9"/>
        <v>17.931857211802491</v>
      </c>
    </row>
    <row r="349" spans="1:5" x14ac:dyDescent="0.2">
      <c r="A349" s="30">
        <v>53418</v>
      </c>
      <c r="B349">
        <f t="shared" si="10"/>
        <v>4</v>
      </c>
      <c r="C349" s="31">
        <v>2046</v>
      </c>
      <c r="D349">
        <v>7.43</v>
      </c>
      <c r="E349" s="31">
        <f t="shared" si="9"/>
        <v>17.931857211802491</v>
      </c>
    </row>
    <row r="350" spans="1:5" x14ac:dyDescent="0.2">
      <c r="A350" s="30">
        <v>53448</v>
      </c>
      <c r="B350">
        <f t="shared" si="10"/>
        <v>5</v>
      </c>
      <c r="C350" s="31">
        <v>2046</v>
      </c>
      <c r="D350">
        <v>7.43</v>
      </c>
      <c r="E350" s="31">
        <f t="shared" si="9"/>
        <v>17.931857211802491</v>
      </c>
    </row>
    <row r="351" spans="1:5" x14ac:dyDescent="0.2">
      <c r="A351" s="30">
        <v>53479</v>
      </c>
      <c r="B351">
        <f t="shared" si="10"/>
        <v>6</v>
      </c>
      <c r="C351" s="31">
        <v>2046</v>
      </c>
      <c r="D351">
        <v>7.5780000000000003</v>
      </c>
      <c r="E351" s="31">
        <f t="shared" si="9"/>
        <v>18.290494356038547</v>
      </c>
    </row>
    <row r="352" spans="1:5" x14ac:dyDescent="0.2">
      <c r="A352" s="30">
        <v>53509</v>
      </c>
      <c r="B352">
        <f t="shared" si="10"/>
        <v>7</v>
      </c>
      <c r="C352" s="31">
        <v>2046</v>
      </c>
      <c r="D352">
        <v>7.5780000000000003</v>
      </c>
      <c r="E352" s="31">
        <f t="shared" si="9"/>
        <v>18.290494356038547</v>
      </c>
    </row>
    <row r="353" spans="1:5" x14ac:dyDescent="0.2">
      <c r="A353" s="30">
        <v>53540</v>
      </c>
      <c r="B353">
        <f t="shared" si="10"/>
        <v>8</v>
      </c>
      <c r="C353" s="31">
        <v>2046</v>
      </c>
      <c r="D353">
        <v>7.5780000000000003</v>
      </c>
      <c r="E353" s="31">
        <f t="shared" si="9"/>
        <v>18.290494356038547</v>
      </c>
    </row>
    <row r="354" spans="1:5" x14ac:dyDescent="0.2">
      <c r="A354" s="30">
        <v>53571</v>
      </c>
      <c r="B354">
        <f t="shared" si="10"/>
        <v>9</v>
      </c>
      <c r="C354" s="31">
        <v>2046</v>
      </c>
      <c r="D354">
        <v>7.5780000000000003</v>
      </c>
      <c r="E354" s="31">
        <f t="shared" si="9"/>
        <v>18.290494356038547</v>
      </c>
    </row>
    <row r="355" spans="1:5" x14ac:dyDescent="0.2">
      <c r="A355" s="30">
        <v>53601</v>
      </c>
      <c r="B355">
        <f t="shared" si="10"/>
        <v>10</v>
      </c>
      <c r="C355" s="31">
        <v>2046</v>
      </c>
      <c r="D355">
        <v>7.5780000000000003</v>
      </c>
      <c r="E355" s="31">
        <f t="shared" si="9"/>
        <v>18.290494356038547</v>
      </c>
    </row>
    <row r="356" spans="1:5" x14ac:dyDescent="0.2">
      <c r="A356" s="30">
        <v>53632</v>
      </c>
      <c r="B356">
        <f t="shared" si="10"/>
        <v>11</v>
      </c>
      <c r="C356" s="31">
        <v>2046</v>
      </c>
      <c r="D356">
        <v>7.5780000000000003</v>
      </c>
      <c r="E356" s="31">
        <f t="shared" si="9"/>
        <v>18.290494356038547</v>
      </c>
    </row>
    <row r="357" spans="1:5" x14ac:dyDescent="0.2">
      <c r="A357" s="30">
        <v>53662</v>
      </c>
      <c r="B357">
        <f t="shared" si="10"/>
        <v>12</v>
      </c>
      <c r="C357" s="31">
        <v>2046</v>
      </c>
      <c r="D357">
        <v>7.5780000000000003</v>
      </c>
      <c r="E357" s="31">
        <f t="shared" si="9"/>
        <v>18.290494356038547</v>
      </c>
    </row>
    <row r="358" spans="1:5" x14ac:dyDescent="0.2">
      <c r="A358" s="30">
        <v>53693</v>
      </c>
      <c r="B358">
        <f t="shared" si="10"/>
        <v>1</v>
      </c>
      <c r="C358" s="31">
        <v>2047</v>
      </c>
      <c r="D358">
        <v>7.5780000000000003</v>
      </c>
      <c r="E358" s="31">
        <f t="shared" si="9"/>
        <v>18.290494356038547</v>
      </c>
    </row>
    <row r="359" spans="1:5" x14ac:dyDescent="0.2">
      <c r="A359" s="30">
        <v>53724</v>
      </c>
      <c r="B359">
        <f t="shared" si="10"/>
        <v>2</v>
      </c>
      <c r="C359" s="31">
        <v>2047</v>
      </c>
      <c r="D359">
        <v>7.5780000000000003</v>
      </c>
      <c r="E359" s="31">
        <f t="shared" si="9"/>
        <v>18.290494356038547</v>
      </c>
    </row>
    <row r="360" spans="1:5" x14ac:dyDescent="0.2">
      <c r="A360" s="30">
        <v>53752</v>
      </c>
      <c r="B360">
        <f t="shared" si="10"/>
        <v>3</v>
      </c>
      <c r="C360" s="31">
        <v>2047</v>
      </c>
      <c r="D360">
        <v>7.5780000000000003</v>
      </c>
      <c r="E360" s="31">
        <f t="shared" si="9"/>
        <v>18.290494356038547</v>
      </c>
    </row>
    <row r="361" spans="1:5" x14ac:dyDescent="0.2">
      <c r="A361" s="30">
        <v>53783</v>
      </c>
      <c r="B361">
        <f t="shared" si="10"/>
        <v>4</v>
      </c>
      <c r="C361" s="31">
        <v>2047</v>
      </c>
      <c r="D361">
        <v>7.5780000000000003</v>
      </c>
      <c r="E361" s="31">
        <f t="shared" si="9"/>
        <v>18.290494356038547</v>
      </c>
    </row>
    <row r="362" spans="1:5" x14ac:dyDescent="0.2">
      <c r="A362" s="30">
        <v>53813</v>
      </c>
      <c r="B362">
        <f t="shared" si="10"/>
        <v>5</v>
      </c>
      <c r="C362" s="31">
        <v>2047</v>
      </c>
      <c r="D362">
        <v>7.5780000000000003</v>
      </c>
      <c r="E362" s="31">
        <f t="shared" si="9"/>
        <v>18.290494356038547</v>
      </c>
    </row>
    <row r="363" spans="1:5" x14ac:dyDescent="0.2">
      <c r="A363" s="30">
        <v>53844</v>
      </c>
      <c r="B363">
        <f t="shared" si="10"/>
        <v>6</v>
      </c>
      <c r="C363" s="31">
        <v>2047</v>
      </c>
      <c r="D363">
        <v>7.73</v>
      </c>
      <c r="E363" s="31">
        <f t="shared" si="9"/>
        <v>18.656304243159322</v>
      </c>
    </row>
    <row r="364" spans="1:5" x14ac:dyDescent="0.2">
      <c r="A364" s="30">
        <v>53874</v>
      </c>
      <c r="B364">
        <f t="shared" si="10"/>
        <v>7</v>
      </c>
      <c r="C364" s="31">
        <v>2047</v>
      </c>
      <c r="D364">
        <v>7.73</v>
      </c>
      <c r="E364" s="31">
        <f t="shared" si="9"/>
        <v>18.656304243159322</v>
      </c>
    </row>
    <row r="365" spans="1:5" x14ac:dyDescent="0.2">
      <c r="A365" s="30">
        <v>53905</v>
      </c>
      <c r="B365">
        <f t="shared" si="10"/>
        <v>8</v>
      </c>
      <c r="C365" s="31">
        <v>2047</v>
      </c>
      <c r="D365">
        <v>7.73</v>
      </c>
      <c r="E365" s="31">
        <f t="shared" si="9"/>
        <v>18.656304243159322</v>
      </c>
    </row>
    <row r="366" spans="1:5" x14ac:dyDescent="0.2">
      <c r="A366" s="30">
        <v>53936</v>
      </c>
      <c r="B366">
        <f t="shared" si="10"/>
        <v>9</v>
      </c>
      <c r="C366" s="31">
        <v>2047</v>
      </c>
      <c r="D366">
        <v>7.73</v>
      </c>
      <c r="E366" s="31">
        <f t="shared" si="9"/>
        <v>18.656304243159322</v>
      </c>
    </row>
    <row r="367" spans="1:5" x14ac:dyDescent="0.2">
      <c r="A367" s="30">
        <v>53966</v>
      </c>
      <c r="B367">
        <f t="shared" si="10"/>
        <v>10</v>
      </c>
      <c r="C367" s="31">
        <v>2047</v>
      </c>
      <c r="D367">
        <v>7.73</v>
      </c>
      <c r="E367" s="31">
        <f t="shared" ref="E367:E430" si="11">E355/E343*E355</f>
        <v>18.656304243159322</v>
      </c>
    </row>
    <row r="368" spans="1:5" x14ac:dyDescent="0.2">
      <c r="A368" s="30">
        <v>53997</v>
      </c>
      <c r="B368">
        <f t="shared" si="10"/>
        <v>11</v>
      </c>
      <c r="C368" s="31">
        <v>2047</v>
      </c>
      <c r="D368">
        <v>7.73</v>
      </c>
      <c r="E368" s="31">
        <f t="shared" si="11"/>
        <v>18.656304243159322</v>
      </c>
    </row>
    <row r="369" spans="1:5" x14ac:dyDescent="0.2">
      <c r="A369" s="30">
        <v>54027</v>
      </c>
      <c r="B369">
        <f t="shared" si="10"/>
        <v>12</v>
      </c>
      <c r="C369" s="31">
        <v>2047</v>
      </c>
      <c r="D369">
        <v>7.73</v>
      </c>
      <c r="E369" s="31">
        <f t="shared" si="11"/>
        <v>18.656304243159322</v>
      </c>
    </row>
    <row r="370" spans="1:5" x14ac:dyDescent="0.2">
      <c r="A370" s="30">
        <v>54058</v>
      </c>
      <c r="B370">
        <f t="shared" si="10"/>
        <v>1</v>
      </c>
      <c r="C370" s="31">
        <v>2048</v>
      </c>
      <c r="D370">
        <v>7.73</v>
      </c>
      <c r="E370" s="31">
        <f t="shared" si="11"/>
        <v>18.656304243159322</v>
      </c>
    </row>
    <row r="371" spans="1:5" x14ac:dyDescent="0.2">
      <c r="A371" s="30">
        <v>54089</v>
      </c>
      <c r="B371">
        <f t="shared" si="10"/>
        <v>2</v>
      </c>
      <c r="C371" s="31">
        <v>2048</v>
      </c>
      <c r="D371">
        <v>7.73</v>
      </c>
      <c r="E371" s="31">
        <f t="shared" si="11"/>
        <v>18.656304243159322</v>
      </c>
    </row>
    <row r="372" spans="1:5" x14ac:dyDescent="0.2">
      <c r="A372" s="30">
        <v>54118</v>
      </c>
      <c r="B372">
        <f t="shared" si="10"/>
        <v>3</v>
      </c>
      <c r="C372" s="31">
        <v>2048</v>
      </c>
      <c r="D372">
        <v>7.73</v>
      </c>
      <c r="E372" s="31">
        <f t="shared" si="11"/>
        <v>18.656304243159322</v>
      </c>
    </row>
    <row r="373" spans="1:5" x14ac:dyDescent="0.2">
      <c r="A373" s="30">
        <v>54149</v>
      </c>
      <c r="B373">
        <f t="shared" si="10"/>
        <v>4</v>
      </c>
      <c r="C373" s="31">
        <v>2048</v>
      </c>
      <c r="D373">
        <v>7.73</v>
      </c>
      <c r="E373" s="31">
        <f t="shared" si="11"/>
        <v>18.656304243159322</v>
      </c>
    </row>
    <row r="374" spans="1:5" x14ac:dyDescent="0.2">
      <c r="A374" s="30">
        <v>54179</v>
      </c>
      <c r="B374">
        <f t="shared" si="10"/>
        <v>5</v>
      </c>
      <c r="C374" s="31">
        <v>2048</v>
      </c>
      <c r="D374">
        <v>7.73</v>
      </c>
      <c r="E374" s="31">
        <f t="shared" si="11"/>
        <v>18.656304243159322</v>
      </c>
    </row>
    <row r="375" spans="1:5" x14ac:dyDescent="0.2">
      <c r="A375" s="30">
        <v>54210</v>
      </c>
      <c r="B375">
        <f t="shared" si="10"/>
        <v>6</v>
      </c>
      <c r="C375" s="31">
        <v>2048</v>
      </c>
      <c r="D375">
        <v>7.8840000000000003</v>
      </c>
      <c r="E375" s="31">
        <f t="shared" si="11"/>
        <v>19.029430328022514</v>
      </c>
    </row>
    <row r="376" spans="1:5" x14ac:dyDescent="0.2">
      <c r="A376" s="30">
        <v>54240</v>
      </c>
      <c r="B376">
        <f t="shared" si="10"/>
        <v>7</v>
      </c>
      <c r="C376" s="31">
        <v>2048</v>
      </c>
      <c r="D376">
        <v>7.8840000000000003</v>
      </c>
      <c r="E376" s="31">
        <f t="shared" si="11"/>
        <v>19.029430328022514</v>
      </c>
    </row>
    <row r="377" spans="1:5" x14ac:dyDescent="0.2">
      <c r="A377" s="30">
        <v>54271</v>
      </c>
      <c r="B377">
        <f t="shared" si="10"/>
        <v>8</v>
      </c>
      <c r="C377" s="31">
        <v>2048</v>
      </c>
      <c r="D377">
        <v>7.8840000000000003</v>
      </c>
      <c r="E377" s="31">
        <f t="shared" si="11"/>
        <v>19.029430328022514</v>
      </c>
    </row>
    <row r="378" spans="1:5" x14ac:dyDescent="0.2">
      <c r="A378" s="30">
        <v>54302</v>
      </c>
      <c r="B378">
        <f t="shared" si="10"/>
        <v>9</v>
      </c>
      <c r="C378" s="31">
        <v>2048</v>
      </c>
      <c r="D378">
        <v>7.8840000000000003</v>
      </c>
      <c r="E378" s="31">
        <f t="shared" si="11"/>
        <v>19.029430328022514</v>
      </c>
    </row>
    <row r="379" spans="1:5" x14ac:dyDescent="0.2">
      <c r="A379" s="30">
        <v>54332</v>
      </c>
      <c r="B379">
        <f t="shared" si="10"/>
        <v>10</v>
      </c>
      <c r="C379" s="31">
        <v>2048</v>
      </c>
      <c r="D379">
        <v>7.8840000000000003</v>
      </c>
      <c r="E379" s="31">
        <f t="shared" si="11"/>
        <v>19.029430328022514</v>
      </c>
    </row>
    <row r="380" spans="1:5" x14ac:dyDescent="0.2">
      <c r="A380" s="30">
        <v>54363</v>
      </c>
      <c r="B380">
        <f t="shared" si="10"/>
        <v>11</v>
      </c>
      <c r="C380" s="31">
        <v>2048</v>
      </c>
      <c r="D380">
        <v>7.8840000000000003</v>
      </c>
      <c r="E380" s="31">
        <f t="shared" si="11"/>
        <v>19.029430328022514</v>
      </c>
    </row>
    <row r="381" spans="1:5" x14ac:dyDescent="0.2">
      <c r="A381" s="30">
        <v>54393</v>
      </c>
      <c r="B381">
        <f t="shared" si="10"/>
        <v>12</v>
      </c>
      <c r="C381" s="31">
        <v>2048</v>
      </c>
      <c r="D381">
        <v>7.8840000000000003</v>
      </c>
      <c r="E381" s="31">
        <f t="shared" si="11"/>
        <v>19.029430328022514</v>
      </c>
    </row>
    <row r="382" spans="1:5" x14ac:dyDescent="0.2">
      <c r="A382" s="30">
        <v>54424</v>
      </c>
      <c r="B382">
        <f t="shared" si="10"/>
        <v>1</v>
      </c>
      <c r="C382" s="31">
        <v>2049</v>
      </c>
      <c r="D382">
        <v>7.8840000000000003</v>
      </c>
      <c r="E382" s="31">
        <f t="shared" si="11"/>
        <v>19.029430328022514</v>
      </c>
    </row>
    <row r="383" spans="1:5" x14ac:dyDescent="0.2">
      <c r="A383" s="30">
        <v>54455</v>
      </c>
      <c r="B383">
        <f t="shared" si="10"/>
        <v>2</v>
      </c>
      <c r="C383" s="31">
        <v>2049</v>
      </c>
      <c r="D383">
        <v>7.8840000000000003</v>
      </c>
      <c r="E383" s="31">
        <f t="shared" si="11"/>
        <v>19.029430328022514</v>
      </c>
    </row>
    <row r="384" spans="1:5" x14ac:dyDescent="0.2">
      <c r="A384" s="30">
        <v>54483</v>
      </c>
      <c r="B384">
        <f t="shared" si="10"/>
        <v>3</v>
      </c>
      <c r="C384" s="31">
        <v>2049</v>
      </c>
      <c r="D384">
        <v>7.8840000000000003</v>
      </c>
      <c r="E384" s="31">
        <f t="shared" si="11"/>
        <v>19.029430328022514</v>
      </c>
    </row>
    <row r="385" spans="1:5" x14ac:dyDescent="0.2">
      <c r="A385" s="30">
        <v>54514</v>
      </c>
      <c r="B385">
        <f t="shared" si="10"/>
        <v>4</v>
      </c>
      <c r="C385" s="31">
        <v>2049</v>
      </c>
      <c r="D385">
        <v>7.8840000000000003</v>
      </c>
      <c r="E385" s="31">
        <f t="shared" si="11"/>
        <v>19.029430328022514</v>
      </c>
    </row>
    <row r="386" spans="1:5" x14ac:dyDescent="0.2">
      <c r="A386" s="30">
        <v>54544</v>
      </c>
      <c r="B386">
        <f t="shared" si="10"/>
        <v>5</v>
      </c>
      <c r="C386" s="31">
        <v>2049</v>
      </c>
      <c r="D386">
        <v>7.8840000000000003</v>
      </c>
      <c r="E386" s="31">
        <f t="shared" si="11"/>
        <v>19.029430328022514</v>
      </c>
    </row>
    <row r="387" spans="1:5" x14ac:dyDescent="0.2">
      <c r="A387" s="30">
        <v>54575</v>
      </c>
      <c r="B387">
        <f t="shared" si="10"/>
        <v>6</v>
      </c>
      <c r="C387" s="31">
        <v>2049</v>
      </c>
      <c r="D387">
        <v>8.0419999999999998</v>
      </c>
      <c r="E387" s="31">
        <f t="shared" si="11"/>
        <v>19.410018934582968</v>
      </c>
    </row>
    <row r="388" spans="1:5" x14ac:dyDescent="0.2">
      <c r="A388" s="30">
        <v>54605</v>
      </c>
      <c r="B388">
        <f t="shared" ref="B388:B451" si="12">MONTH(A388)</f>
        <v>7</v>
      </c>
      <c r="C388" s="31">
        <v>2049</v>
      </c>
      <c r="D388">
        <v>8.0419999999999998</v>
      </c>
      <c r="E388" s="31">
        <f t="shared" si="11"/>
        <v>19.410018934582968</v>
      </c>
    </row>
    <row r="389" spans="1:5" x14ac:dyDescent="0.2">
      <c r="A389" s="30">
        <v>54636</v>
      </c>
      <c r="B389">
        <f t="shared" si="12"/>
        <v>8</v>
      </c>
      <c r="C389" s="31">
        <v>2049</v>
      </c>
      <c r="D389">
        <v>8.0419999999999998</v>
      </c>
      <c r="E389" s="31">
        <f t="shared" si="11"/>
        <v>19.410018934582968</v>
      </c>
    </row>
    <row r="390" spans="1:5" x14ac:dyDescent="0.2">
      <c r="A390" s="30">
        <v>54667</v>
      </c>
      <c r="B390">
        <f t="shared" si="12"/>
        <v>9</v>
      </c>
      <c r="C390" s="31">
        <v>2049</v>
      </c>
      <c r="D390">
        <v>8.0419999999999998</v>
      </c>
      <c r="E390" s="31">
        <f t="shared" si="11"/>
        <v>19.410018934582968</v>
      </c>
    </row>
    <row r="391" spans="1:5" x14ac:dyDescent="0.2">
      <c r="A391" s="30">
        <v>54697</v>
      </c>
      <c r="B391">
        <f t="shared" si="12"/>
        <v>10</v>
      </c>
      <c r="C391" s="31">
        <v>2049</v>
      </c>
      <c r="D391">
        <v>8.0419999999999998</v>
      </c>
      <c r="E391" s="31">
        <f t="shared" si="11"/>
        <v>19.410018934582968</v>
      </c>
    </row>
    <row r="392" spans="1:5" x14ac:dyDescent="0.2">
      <c r="A392" s="30">
        <v>54728</v>
      </c>
      <c r="B392">
        <f t="shared" si="12"/>
        <v>11</v>
      </c>
      <c r="C392" s="31">
        <v>2049</v>
      </c>
      <c r="D392">
        <v>8.0419999999999998</v>
      </c>
      <c r="E392" s="31">
        <f t="shared" si="11"/>
        <v>19.410018934582968</v>
      </c>
    </row>
    <row r="393" spans="1:5" x14ac:dyDescent="0.2">
      <c r="A393" s="30">
        <v>54758</v>
      </c>
      <c r="B393">
        <f t="shared" si="12"/>
        <v>12</v>
      </c>
      <c r="C393" s="31">
        <v>2049</v>
      </c>
      <c r="D393">
        <v>8.0419999999999998</v>
      </c>
      <c r="E393" s="31">
        <f t="shared" si="11"/>
        <v>19.410018934582968</v>
      </c>
    </row>
    <row r="394" spans="1:5" x14ac:dyDescent="0.2">
      <c r="A394" s="30">
        <v>54789</v>
      </c>
      <c r="B394">
        <f t="shared" si="12"/>
        <v>1</v>
      </c>
      <c r="C394" s="31">
        <v>2050</v>
      </c>
      <c r="D394">
        <v>8.0419999999999998</v>
      </c>
      <c r="E394" s="31">
        <f t="shared" si="11"/>
        <v>19.410018934582968</v>
      </c>
    </row>
    <row r="395" spans="1:5" x14ac:dyDescent="0.2">
      <c r="A395" s="30">
        <v>54820</v>
      </c>
      <c r="B395">
        <f t="shared" si="12"/>
        <v>2</v>
      </c>
      <c r="C395" s="31">
        <v>2050</v>
      </c>
      <c r="D395">
        <v>8.0419999999999998</v>
      </c>
      <c r="E395" s="31">
        <f t="shared" si="11"/>
        <v>19.410018934582968</v>
      </c>
    </row>
    <row r="396" spans="1:5" x14ac:dyDescent="0.2">
      <c r="A396" s="30">
        <v>54848</v>
      </c>
      <c r="B396">
        <f t="shared" si="12"/>
        <v>3</v>
      </c>
      <c r="C396" s="31">
        <v>2050</v>
      </c>
      <c r="D396">
        <v>8.0419999999999998</v>
      </c>
      <c r="E396" s="31">
        <f t="shared" si="11"/>
        <v>19.410018934582968</v>
      </c>
    </row>
    <row r="397" spans="1:5" x14ac:dyDescent="0.2">
      <c r="A397" s="30">
        <v>54879</v>
      </c>
      <c r="B397">
        <f t="shared" si="12"/>
        <v>4</v>
      </c>
      <c r="C397" s="31">
        <v>2050</v>
      </c>
      <c r="D397">
        <v>8.0419999999999998</v>
      </c>
      <c r="E397" s="31">
        <f t="shared" si="11"/>
        <v>19.410018934582968</v>
      </c>
    </row>
    <row r="398" spans="1:5" x14ac:dyDescent="0.2">
      <c r="A398" s="30">
        <v>54909</v>
      </c>
      <c r="B398">
        <f t="shared" si="12"/>
        <v>5</v>
      </c>
      <c r="C398" s="31">
        <v>2050</v>
      </c>
      <c r="D398">
        <v>8.0419999999999998</v>
      </c>
      <c r="E398" s="31">
        <f t="shared" si="11"/>
        <v>19.410018934582968</v>
      </c>
    </row>
    <row r="399" spans="1:5" x14ac:dyDescent="0.2">
      <c r="A399" s="30">
        <v>54940</v>
      </c>
      <c r="B399">
        <f t="shared" si="12"/>
        <v>6</v>
      </c>
      <c r="C399" s="31">
        <v>2050</v>
      </c>
      <c r="D399">
        <v>8.2029999999999994</v>
      </c>
      <c r="E399" s="31">
        <f t="shared" si="11"/>
        <v>19.798219313274632</v>
      </c>
    </row>
    <row r="400" spans="1:5" x14ac:dyDescent="0.2">
      <c r="A400" s="30">
        <v>54970</v>
      </c>
      <c r="B400">
        <f t="shared" si="12"/>
        <v>7</v>
      </c>
      <c r="C400" s="31">
        <v>2050</v>
      </c>
      <c r="D400">
        <v>8.2029999999999994</v>
      </c>
      <c r="E400" s="31">
        <f t="shared" si="11"/>
        <v>19.798219313274632</v>
      </c>
    </row>
    <row r="401" spans="1:5" x14ac:dyDescent="0.2">
      <c r="A401" s="30">
        <v>55001</v>
      </c>
      <c r="B401">
        <f t="shared" si="12"/>
        <v>8</v>
      </c>
      <c r="C401" s="31">
        <v>2050</v>
      </c>
      <c r="D401">
        <v>8.2029999999999994</v>
      </c>
      <c r="E401" s="31">
        <f t="shared" si="11"/>
        <v>19.798219313274632</v>
      </c>
    </row>
    <row r="402" spans="1:5" x14ac:dyDescent="0.2">
      <c r="A402" s="30">
        <v>55032</v>
      </c>
      <c r="B402">
        <f t="shared" si="12"/>
        <v>9</v>
      </c>
      <c r="C402" s="31">
        <v>2050</v>
      </c>
      <c r="D402">
        <v>8.2029999999999994</v>
      </c>
      <c r="E402" s="31">
        <f t="shared" si="11"/>
        <v>19.798219313274632</v>
      </c>
    </row>
    <row r="403" spans="1:5" x14ac:dyDescent="0.2">
      <c r="A403" s="30">
        <v>55062</v>
      </c>
      <c r="B403">
        <f t="shared" si="12"/>
        <v>10</v>
      </c>
      <c r="C403" s="31">
        <v>2050</v>
      </c>
      <c r="D403">
        <v>8.2029999999999994</v>
      </c>
      <c r="E403" s="31">
        <f t="shared" si="11"/>
        <v>19.798219313274632</v>
      </c>
    </row>
    <row r="404" spans="1:5" x14ac:dyDescent="0.2">
      <c r="A404" s="30">
        <v>55093</v>
      </c>
      <c r="B404">
        <f t="shared" si="12"/>
        <v>11</v>
      </c>
      <c r="C404" s="31">
        <v>2050</v>
      </c>
      <c r="D404">
        <v>8.2029999999999994</v>
      </c>
      <c r="E404" s="31">
        <f t="shared" si="11"/>
        <v>19.798219313274632</v>
      </c>
    </row>
    <row r="405" spans="1:5" x14ac:dyDescent="0.2">
      <c r="A405" s="30">
        <v>55123</v>
      </c>
      <c r="B405">
        <f t="shared" si="12"/>
        <v>12</v>
      </c>
      <c r="C405" s="31">
        <v>2050</v>
      </c>
      <c r="D405">
        <v>8.2029999999999994</v>
      </c>
      <c r="E405" s="31">
        <f t="shared" si="11"/>
        <v>19.798219313274632</v>
      </c>
    </row>
    <row r="406" spans="1:5" x14ac:dyDescent="0.2">
      <c r="A406" s="30">
        <v>55154</v>
      </c>
      <c r="B406">
        <f t="shared" si="12"/>
        <v>1</v>
      </c>
      <c r="C406" s="31">
        <v>2051</v>
      </c>
      <c r="D406">
        <v>8.2029999999999994</v>
      </c>
      <c r="E406" s="31">
        <f t="shared" si="11"/>
        <v>19.798219313274632</v>
      </c>
    </row>
    <row r="407" spans="1:5" x14ac:dyDescent="0.2">
      <c r="A407" s="30">
        <v>55185</v>
      </c>
      <c r="B407">
        <f t="shared" si="12"/>
        <v>2</v>
      </c>
      <c r="C407" s="31">
        <v>2051</v>
      </c>
      <c r="D407">
        <v>8.2029999999999994</v>
      </c>
      <c r="E407" s="31">
        <f t="shared" si="11"/>
        <v>19.798219313274632</v>
      </c>
    </row>
    <row r="408" spans="1:5" x14ac:dyDescent="0.2">
      <c r="A408" s="30">
        <v>55213</v>
      </c>
      <c r="B408">
        <f t="shared" si="12"/>
        <v>3</v>
      </c>
      <c r="C408" s="31">
        <v>2051</v>
      </c>
      <c r="D408">
        <v>8.2029999999999994</v>
      </c>
      <c r="E408" s="31">
        <f t="shared" si="11"/>
        <v>19.798219313274632</v>
      </c>
    </row>
    <row r="409" spans="1:5" x14ac:dyDescent="0.2">
      <c r="A409" s="30">
        <v>55244</v>
      </c>
      <c r="B409">
        <f t="shared" si="12"/>
        <v>4</v>
      </c>
      <c r="C409" s="31">
        <v>2051</v>
      </c>
      <c r="D409">
        <v>8.2029999999999994</v>
      </c>
      <c r="E409" s="31">
        <f t="shared" si="11"/>
        <v>19.798219313274632</v>
      </c>
    </row>
    <row r="410" spans="1:5" x14ac:dyDescent="0.2">
      <c r="A410" s="30">
        <v>55274</v>
      </c>
      <c r="B410">
        <f t="shared" si="12"/>
        <v>5</v>
      </c>
      <c r="C410" s="31">
        <v>2051</v>
      </c>
      <c r="D410">
        <v>8.2029999999999994</v>
      </c>
      <c r="E410" s="31">
        <f t="shared" si="11"/>
        <v>19.798219313274632</v>
      </c>
    </row>
    <row r="411" spans="1:5" x14ac:dyDescent="0.2">
      <c r="A411" s="30">
        <v>55305</v>
      </c>
      <c r="B411">
        <f t="shared" si="12"/>
        <v>6</v>
      </c>
      <c r="C411" s="31">
        <v>2051</v>
      </c>
      <c r="D411">
        <v>8.3670000000000009</v>
      </c>
      <c r="E411" s="31">
        <f t="shared" si="11"/>
        <v>20.19418369954013</v>
      </c>
    </row>
    <row r="412" spans="1:5" x14ac:dyDescent="0.2">
      <c r="A412" s="30">
        <v>55335</v>
      </c>
      <c r="B412">
        <f t="shared" si="12"/>
        <v>7</v>
      </c>
      <c r="C412" s="31">
        <v>2051</v>
      </c>
      <c r="D412">
        <v>8.3670000000000009</v>
      </c>
      <c r="E412" s="31">
        <f t="shared" si="11"/>
        <v>20.19418369954013</v>
      </c>
    </row>
    <row r="413" spans="1:5" x14ac:dyDescent="0.2">
      <c r="A413" s="30">
        <v>55366</v>
      </c>
      <c r="B413">
        <f t="shared" si="12"/>
        <v>8</v>
      </c>
      <c r="C413" s="31">
        <v>2051</v>
      </c>
      <c r="D413">
        <v>8.3670000000000009</v>
      </c>
      <c r="E413" s="31">
        <f t="shared" si="11"/>
        <v>20.19418369954013</v>
      </c>
    </row>
    <row r="414" spans="1:5" x14ac:dyDescent="0.2">
      <c r="A414" s="30">
        <v>55397</v>
      </c>
      <c r="B414">
        <f t="shared" si="12"/>
        <v>9</v>
      </c>
      <c r="C414" s="31">
        <v>2051</v>
      </c>
      <c r="D414">
        <v>8.3670000000000009</v>
      </c>
      <c r="E414" s="31">
        <f t="shared" si="11"/>
        <v>20.19418369954013</v>
      </c>
    </row>
    <row r="415" spans="1:5" x14ac:dyDescent="0.2">
      <c r="A415" s="30">
        <v>55427</v>
      </c>
      <c r="B415">
        <f t="shared" si="12"/>
        <v>10</v>
      </c>
      <c r="C415" s="31">
        <v>2051</v>
      </c>
      <c r="D415">
        <v>8.3670000000000009</v>
      </c>
      <c r="E415" s="31">
        <f t="shared" si="11"/>
        <v>20.19418369954013</v>
      </c>
    </row>
    <row r="416" spans="1:5" x14ac:dyDescent="0.2">
      <c r="A416" s="30">
        <v>55458</v>
      </c>
      <c r="B416">
        <f t="shared" si="12"/>
        <v>11</v>
      </c>
      <c r="C416" s="31">
        <v>2051</v>
      </c>
      <c r="D416">
        <v>8.3670000000000009</v>
      </c>
      <c r="E416" s="31">
        <f t="shared" si="11"/>
        <v>20.19418369954013</v>
      </c>
    </row>
    <row r="417" spans="1:5" x14ac:dyDescent="0.2">
      <c r="A417" s="30">
        <v>55488</v>
      </c>
      <c r="B417">
        <f t="shared" si="12"/>
        <v>12</v>
      </c>
      <c r="C417" s="31">
        <v>2051</v>
      </c>
      <c r="D417">
        <v>8.3670000000000009</v>
      </c>
      <c r="E417" s="31">
        <f t="shared" si="11"/>
        <v>20.19418369954013</v>
      </c>
    </row>
    <row r="418" spans="1:5" x14ac:dyDescent="0.2">
      <c r="A418" s="30">
        <v>55519</v>
      </c>
      <c r="B418">
        <f t="shared" si="12"/>
        <v>1</v>
      </c>
      <c r="C418" s="31">
        <v>2052</v>
      </c>
      <c r="D418">
        <v>8.3670000000000009</v>
      </c>
      <c r="E418" s="31">
        <f t="shared" si="11"/>
        <v>20.19418369954013</v>
      </c>
    </row>
    <row r="419" spans="1:5" x14ac:dyDescent="0.2">
      <c r="A419" s="30">
        <v>55550</v>
      </c>
      <c r="B419">
        <f t="shared" si="12"/>
        <v>2</v>
      </c>
      <c r="C419" s="31">
        <v>2052</v>
      </c>
      <c r="D419">
        <v>8.3670000000000009</v>
      </c>
      <c r="E419" s="31">
        <f t="shared" si="11"/>
        <v>20.19418369954013</v>
      </c>
    </row>
    <row r="420" spans="1:5" x14ac:dyDescent="0.2">
      <c r="A420" s="30">
        <v>55579</v>
      </c>
      <c r="B420">
        <f t="shared" si="12"/>
        <v>3</v>
      </c>
      <c r="C420" s="31">
        <v>2052</v>
      </c>
      <c r="D420">
        <v>8.3670000000000009</v>
      </c>
      <c r="E420" s="31">
        <f t="shared" si="11"/>
        <v>20.19418369954013</v>
      </c>
    </row>
    <row r="421" spans="1:5" x14ac:dyDescent="0.2">
      <c r="A421" s="30">
        <v>55610</v>
      </c>
      <c r="B421">
        <f t="shared" si="12"/>
        <v>4</v>
      </c>
      <c r="C421" s="31">
        <v>2052</v>
      </c>
      <c r="D421">
        <v>8.3670000000000009</v>
      </c>
      <c r="E421" s="31">
        <f t="shared" si="11"/>
        <v>20.19418369954013</v>
      </c>
    </row>
    <row r="422" spans="1:5" x14ac:dyDescent="0.2">
      <c r="A422" s="30">
        <v>55640</v>
      </c>
      <c r="B422">
        <f t="shared" si="12"/>
        <v>5</v>
      </c>
      <c r="C422" s="31">
        <v>2052</v>
      </c>
      <c r="D422">
        <v>8.3670000000000009</v>
      </c>
      <c r="E422" s="31">
        <f t="shared" si="11"/>
        <v>20.19418369954013</v>
      </c>
    </row>
    <row r="423" spans="1:5" x14ac:dyDescent="0.2">
      <c r="A423" s="30">
        <v>55671</v>
      </c>
      <c r="B423">
        <f t="shared" si="12"/>
        <v>6</v>
      </c>
      <c r="C423" s="31">
        <v>2052</v>
      </c>
      <c r="D423">
        <v>0</v>
      </c>
      <c r="E423" s="31">
        <f t="shared" si="11"/>
        <v>20.598067373530938</v>
      </c>
    </row>
    <row r="424" spans="1:5" x14ac:dyDescent="0.2">
      <c r="A424" s="30">
        <v>55701</v>
      </c>
      <c r="B424">
        <f t="shared" si="12"/>
        <v>7</v>
      </c>
      <c r="C424" s="31">
        <v>2052</v>
      </c>
      <c r="D424">
        <v>0</v>
      </c>
      <c r="E424" s="31">
        <f t="shared" si="11"/>
        <v>20.598067373530938</v>
      </c>
    </row>
    <row r="425" spans="1:5" x14ac:dyDescent="0.2">
      <c r="A425" s="30">
        <v>55732</v>
      </c>
      <c r="B425">
        <f t="shared" si="12"/>
        <v>8</v>
      </c>
      <c r="C425" s="31">
        <v>2052</v>
      </c>
      <c r="D425">
        <v>0</v>
      </c>
      <c r="E425" s="31">
        <f t="shared" si="11"/>
        <v>20.598067373530938</v>
      </c>
    </row>
    <row r="426" spans="1:5" x14ac:dyDescent="0.2">
      <c r="A426" s="30">
        <v>55763</v>
      </c>
      <c r="B426">
        <f t="shared" si="12"/>
        <v>9</v>
      </c>
      <c r="C426" s="31">
        <v>2052</v>
      </c>
      <c r="D426">
        <v>0</v>
      </c>
      <c r="E426" s="31">
        <f t="shared" si="11"/>
        <v>20.598067373530938</v>
      </c>
    </row>
    <row r="427" spans="1:5" x14ac:dyDescent="0.2">
      <c r="A427" s="30">
        <v>55793</v>
      </c>
      <c r="B427">
        <f t="shared" si="12"/>
        <v>10</v>
      </c>
      <c r="C427" s="31">
        <v>2052</v>
      </c>
      <c r="D427">
        <v>0</v>
      </c>
      <c r="E427" s="31">
        <f t="shared" si="11"/>
        <v>20.598067373530938</v>
      </c>
    </row>
    <row r="428" spans="1:5" x14ac:dyDescent="0.2">
      <c r="A428" s="30">
        <v>55824</v>
      </c>
      <c r="B428">
        <f t="shared" si="12"/>
        <v>11</v>
      </c>
      <c r="C428" s="31">
        <v>2052</v>
      </c>
      <c r="D428">
        <v>0</v>
      </c>
      <c r="E428" s="31">
        <f t="shared" si="11"/>
        <v>20.598067373530938</v>
      </c>
    </row>
    <row r="429" spans="1:5" x14ac:dyDescent="0.2">
      <c r="A429" s="30">
        <v>55854</v>
      </c>
      <c r="B429">
        <f t="shared" si="12"/>
        <v>12</v>
      </c>
      <c r="C429" s="31">
        <v>2052</v>
      </c>
      <c r="D429">
        <v>0</v>
      </c>
      <c r="E429" s="31">
        <f t="shared" si="11"/>
        <v>20.598067373530938</v>
      </c>
    </row>
    <row r="430" spans="1:5" x14ac:dyDescent="0.2">
      <c r="A430" s="30">
        <v>55885</v>
      </c>
      <c r="B430">
        <f t="shared" si="12"/>
        <v>1</v>
      </c>
      <c r="C430" s="31">
        <v>2053</v>
      </c>
      <c r="D430">
        <v>0</v>
      </c>
      <c r="E430" s="31">
        <f t="shared" si="11"/>
        <v>20.598067373530938</v>
      </c>
    </row>
    <row r="431" spans="1:5" x14ac:dyDescent="0.2">
      <c r="A431" s="30">
        <v>55916</v>
      </c>
      <c r="B431">
        <f t="shared" si="12"/>
        <v>2</v>
      </c>
      <c r="C431" s="31">
        <v>2053</v>
      </c>
      <c r="D431">
        <v>0</v>
      </c>
      <c r="E431" s="31">
        <f t="shared" ref="E431:E494" si="13">E419/E407*E419</f>
        <v>20.598067373530938</v>
      </c>
    </row>
    <row r="432" spans="1:5" x14ac:dyDescent="0.2">
      <c r="A432" s="30">
        <v>55944</v>
      </c>
      <c r="B432">
        <f t="shared" si="12"/>
        <v>3</v>
      </c>
      <c r="C432" s="31">
        <v>2053</v>
      </c>
      <c r="D432">
        <v>0</v>
      </c>
      <c r="E432" s="31">
        <f t="shared" si="13"/>
        <v>20.598067373530938</v>
      </c>
    </row>
    <row r="433" spans="1:5" x14ac:dyDescent="0.2">
      <c r="A433" s="30">
        <v>55975</v>
      </c>
      <c r="B433">
        <f t="shared" si="12"/>
        <v>4</v>
      </c>
      <c r="C433" s="31">
        <v>2053</v>
      </c>
      <c r="D433">
        <v>0</v>
      </c>
      <c r="E433" s="31">
        <f t="shared" si="13"/>
        <v>20.598067373530938</v>
      </c>
    </row>
    <row r="434" spans="1:5" x14ac:dyDescent="0.2">
      <c r="A434" s="30">
        <v>56005</v>
      </c>
      <c r="B434">
        <f t="shared" si="12"/>
        <v>5</v>
      </c>
      <c r="C434" s="31">
        <v>2053</v>
      </c>
      <c r="D434">
        <v>0</v>
      </c>
      <c r="E434" s="31">
        <f t="shared" si="13"/>
        <v>20.598067373530938</v>
      </c>
    </row>
    <row r="435" spans="1:5" x14ac:dyDescent="0.2">
      <c r="A435" s="30">
        <v>56036</v>
      </c>
      <c r="B435">
        <f t="shared" si="12"/>
        <v>6</v>
      </c>
      <c r="C435" s="31">
        <v>2053</v>
      </c>
      <c r="D435">
        <v>0</v>
      </c>
      <c r="E435" s="31">
        <f t="shared" si="13"/>
        <v>21.010028721001561</v>
      </c>
    </row>
    <row r="436" spans="1:5" x14ac:dyDescent="0.2">
      <c r="A436" s="30">
        <v>56066</v>
      </c>
      <c r="B436">
        <f t="shared" si="12"/>
        <v>7</v>
      </c>
      <c r="C436" s="31">
        <v>2053</v>
      </c>
      <c r="D436">
        <v>0</v>
      </c>
      <c r="E436" s="31">
        <f t="shared" si="13"/>
        <v>21.010028721001561</v>
      </c>
    </row>
    <row r="437" spans="1:5" x14ac:dyDescent="0.2">
      <c r="A437" s="30">
        <v>56097</v>
      </c>
      <c r="B437">
        <f t="shared" si="12"/>
        <v>8</v>
      </c>
      <c r="C437" s="31">
        <v>2053</v>
      </c>
      <c r="D437">
        <v>0</v>
      </c>
      <c r="E437" s="31">
        <f t="shared" si="13"/>
        <v>21.010028721001561</v>
      </c>
    </row>
    <row r="438" spans="1:5" x14ac:dyDescent="0.2">
      <c r="A438" s="30">
        <v>56128</v>
      </c>
      <c r="B438">
        <f t="shared" si="12"/>
        <v>9</v>
      </c>
      <c r="C438" s="31">
        <v>2053</v>
      </c>
      <c r="D438">
        <v>0</v>
      </c>
      <c r="E438" s="31">
        <f t="shared" si="13"/>
        <v>21.010028721001561</v>
      </c>
    </row>
    <row r="439" spans="1:5" x14ac:dyDescent="0.2">
      <c r="A439" s="30">
        <v>56158</v>
      </c>
      <c r="B439">
        <f t="shared" si="12"/>
        <v>10</v>
      </c>
      <c r="C439" s="31">
        <v>2053</v>
      </c>
      <c r="D439">
        <v>0</v>
      </c>
      <c r="E439" s="31">
        <f t="shared" si="13"/>
        <v>21.010028721001561</v>
      </c>
    </row>
    <row r="440" spans="1:5" x14ac:dyDescent="0.2">
      <c r="A440" s="30">
        <v>56189</v>
      </c>
      <c r="B440">
        <f t="shared" si="12"/>
        <v>11</v>
      </c>
      <c r="C440" s="31">
        <v>2053</v>
      </c>
      <c r="D440">
        <v>0</v>
      </c>
      <c r="E440" s="31">
        <f t="shared" si="13"/>
        <v>21.010028721001561</v>
      </c>
    </row>
    <row r="441" spans="1:5" x14ac:dyDescent="0.2">
      <c r="A441" s="30">
        <v>56219</v>
      </c>
      <c r="B441">
        <f t="shared" si="12"/>
        <v>12</v>
      </c>
      <c r="C441" s="31">
        <v>2053</v>
      </c>
      <c r="D441">
        <v>0</v>
      </c>
      <c r="E441" s="31">
        <f t="shared" si="13"/>
        <v>21.010028721001561</v>
      </c>
    </row>
    <row r="442" spans="1:5" x14ac:dyDescent="0.2">
      <c r="A442" s="30">
        <v>56250</v>
      </c>
      <c r="B442">
        <f t="shared" si="12"/>
        <v>1</v>
      </c>
      <c r="C442" s="31">
        <v>2054</v>
      </c>
      <c r="D442">
        <v>0</v>
      </c>
      <c r="E442" s="31">
        <f t="shared" si="13"/>
        <v>21.010028721001561</v>
      </c>
    </row>
    <row r="443" spans="1:5" x14ac:dyDescent="0.2">
      <c r="A443" s="30">
        <v>56281</v>
      </c>
      <c r="B443">
        <f t="shared" si="12"/>
        <v>2</v>
      </c>
      <c r="C443" s="31">
        <v>2054</v>
      </c>
      <c r="D443">
        <v>0</v>
      </c>
      <c r="E443" s="31">
        <f t="shared" si="13"/>
        <v>21.010028721001561</v>
      </c>
    </row>
    <row r="444" spans="1:5" x14ac:dyDescent="0.2">
      <c r="A444" s="30">
        <v>56309</v>
      </c>
      <c r="B444">
        <f t="shared" si="12"/>
        <v>3</v>
      </c>
      <c r="C444" s="31">
        <v>2054</v>
      </c>
      <c r="D444">
        <v>0</v>
      </c>
      <c r="E444" s="31">
        <f t="shared" si="13"/>
        <v>21.010028721001561</v>
      </c>
    </row>
    <row r="445" spans="1:5" x14ac:dyDescent="0.2">
      <c r="A445" s="30">
        <v>56340</v>
      </c>
      <c r="B445">
        <f t="shared" si="12"/>
        <v>4</v>
      </c>
      <c r="C445" s="31">
        <v>2054</v>
      </c>
      <c r="D445">
        <v>0</v>
      </c>
      <c r="E445" s="31">
        <f t="shared" si="13"/>
        <v>21.010028721001561</v>
      </c>
    </row>
    <row r="446" spans="1:5" x14ac:dyDescent="0.2">
      <c r="A446" s="30">
        <v>56370</v>
      </c>
      <c r="B446">
        <f t="shared" si="12"/>
        <v>5</v>
      </c>
      <c r="C446" s="31">
        <v>2054</v>
      </c>
      <c r="D446">
        <v>0</v>
      </c>
      <c r="E446" s="31">
        <f t="shared" si="13"/>
        <v>21.010028721001561</v>
      </c>
    </row>
    <row r="447" spans="1:5" x14ac:dyDescent="0.2">
      <c r="A447" s="30">
        <v>56401</v>
      </c>
      <c r="B447">
        <f t="shared" si="12"/>
        <v>6</v>
      </c>
      <c r="C447" s="31">
        <v>2054</v>
      </c>
      <c r="D447">
        <v>0</v>
      </c>
      <c r="E447" s="31">
        <f t="shared" si="13"/>
        <v>21.430229295421597</v>
      </c>
    </row>
    <row r="448" spans="1:5" x14ac:dyDescent="0.2">
      <c r="A448" s="30">
        <v>56431</v>
      </c>
      <c r="B448">
        <f t="shared" si="12"/>
        <v>7</v>
      </c>
      <c r="C448" s="31">
        <v>2054</v>
      </c>
      <c r="D448">
        <v>0</v>
      </c>
      <c r="E448" s="31">
        <f t="shared" si="13"/>
        <v>21.430229295421597</v>
      </c>
    </row>
    <row r="449" spans="1:5" x14ac:dyDescent="0.2">
      <c r="A449" s="30">
        <v>56462</v>
      </c>
      <c r="B449">
        <f t="shared" si="12"/>
        <v>8</v>
      </c>
      <c r="C449" s="31">
        <v>2054</v>
      </c>
      <c r="D449">
        <v>0</v>
      </c>
      <c r="E449" s="31">
        <f t="shared" si="13"/>
        <v>21.430229295421597</v>
      </c>
    </row>
    <row r="450" spans="1:5" x14ac:dyDescent="0.2">
      <c r="A450" s="30">
        <v>56493</v>
      </c>
      <c r="B450">
        <f t="shared" si="12"/>
        <v>9</v>
      </c>
      <c r="C450" s="31">
        <v>2054</v>
      </c>
      <c r="D450">
        <v>0</v>
      </c>
      <c r="E450" s="31">
        <f t="shared" si="13"/>
        <v>21.430229295421597</v>
      </c>
    </row>
    <row r="451" spans="1:5" x14ac:dyDescent="0.2">
      <c r="A451" s="30">
        <v>56523</v>
      </c>
      <c r="B451">
        <f t="shared" si="12"/>
        <v>10</v>
      </c>
      <c r="C451" s="31">
        <v>2054</v>
      </c>
      <c r="D451">
        <v>0</v>
      </c>
      <c r="E451" s="31">
        <f t="shared" si="13"/>
        <v>21.430229295421597</v>
      </c>
    </row>
    <row r="452" spans="1:5" x14ac:dyDescent="0.2">
      <c r="A452" s="30">
        <v>56554</v>
      </c>
      <c r="B452">
        <f t="shared" ref="B452:B515" si="14">MONTH(A452)</f>
        <v>11</v>
      </c>
      <c r="C452" s="31">
        <v>2054</v>
      </c>
      <c r="D452">
        <v>0</v>
      </c>
      <c r="E452" s="31">
        <f t="shared" si="13"/>
        <v>21.430229295421597</v>
      </c>
    </row>
    <row r="453" spans="1:5" x14ac:dyDescent="0.2">
      <c r="A453" s="30">
        <v>56584</v>
      </c>
      <c r="B453">
        <f t="shared" si="14"/>
        <v>12</v>
      </c>
      <c r="C453" s="31">
        <v>2054</v>
      </c>
      <c r="D453">
        <v>0</v>
      </c>
      <c r="E453" s="31">
        <f t="shared" si="13"/>
        <v>21.430229295421597</v>
      </c>
    </row>
    <row r="454" spans="1:5" x14ac:dyDescent="0.2">
      <c r="A454" s="30">
        <v>56615</v>
      </c>
      <c r="B454">
        <f t="shared" si="14"/>
        <v>1</v>
      </c>
      <c r="C454" s="31">
        <v>2055</v>
      </c>
      <c r="D454">
        <v>0</v>
      </c>
      <c r="E454" s="31">
        <f t="shared" si="13"/>
        <v>21.430229295421597</v>
      </c>
    </row>
    <row r="455" spans="1:5" x14ac:dyDescent="0.2">
      <c r="A455" s="30">
        <v>56646</v>
      </c>
      <c r="B455">
        <f t="shared" si="14"/>
        <v>2</v>
      </c>
      <c r="C455" s="31">
        <v>2055</v>
      </c>
      <c r="D455">
        <v>0</v>
      </c>
      <c r="E455" s="31">
        <f t="shared" si="13"/>
        <v>21.430229295421597</v>
      </c>
    </row>
    <row r="456" spans="1:5" x14ac:dyDescent="0.2">
      <c r="A456" s="30">
        <v>56674</v>
      </c>
      <c r="B456">
        <f t="shared" si="14"/>
        <v>3</v>
      </c>
      <c r="C456" s="31">
        <v>2055</v>
      </c>
      <c r="D456">
        <v>0</v>
      </c>
      <c r="E456" s="31">
        <f t="shared" si="13"/>
        <v>21.430229295421597</v>
      </c>
    </row>
    <row r="457" spans="1:5" x14ac:dyDescent="0.2">
      <c r="A457" s="30">
        <v>56705</v>
      </c>
      <c r="B457">
        <f t="shared" si="14"/>
        <v>4</v>
      </c>
      <c r="C457" s="31">
        <v>2055</v>
      </c>
      <c r="D457">
        <v>0</v>
      </c>
      <c r="E457" s="31">
        <f t="shared" si="13"/>
        <v>21.430229295421597</v>
      </c>
    </row>
    <row r="458" spans="1:5" x14ac:dyDescent="0.2">
      <c r="A458" s="30">
        <v>56735</v>
      </c>
      <c r="B458">
        <f t="shared" si="14"/>
        <v>5</v>
      </c>
      <c r="C458" s="31">
        <v>2055</v>
      </c>
      <c r="D458">
        <v>0</v>
      </c>
      <c r="E458" s="31">
        <f t="shared" si="13"/>
        <v>21.430229295421597</v>
      </c>
    </row>
    <row r="459" spans="1:5" x14ac:dyDescent="0.2">
      <c r="A459" s="30">
        <v>56766</v>
      </c>
      <c r="B459">
        <f t="shared" si="14"/>
        <v>6</v>
      </c>
      <c r="C459" s="31">
        <v>2055</v>
      </c>
      <c r="D459">
        <v>0</v>
      </c>
      <c r="E459" s="31">
        <f t="shared" si="13"/>
        <v>21.858833881330035</v>
      </c>
    </row>
    <row r="460" spans="1:5" x14ac:dyDescent="0.2">
      <c r="A460" s="30">
        <v>56796</v>
      </c>
      <c r="B460">
        <f t="shared" si="14"/>
        <v>7</v>
      </c>
      <c r="C460" s="31">
        <v>2055</v>
      </c>
      <c r="D460">
        <v>0</v>
      </c>
      <c r="E460" s="31">
        <f t="shared" si="13"/>
        <v>21.858833881330035</v>
      </c>
    </row>
    <row r="461" spans="1:5" x14ac:dyDescent="0.2">
      <c r="A461" s="30">
        <v>56827</v>
      </c>
      <c r="B461">
        <f t="shared" si="14"/>
        <v>8</v>
      </c>
      <c r="C461" s="31">
        <v>2055</v>
      </c>
      <c r="D461">
        <v>0</v>
      </c>
      <c r="E461" s="31">
        <f t="shared" si="13"/>
        <v>21.858833881330035</v>
      </c>
    </row>
    <row r="462" spans="1:5" x14ac:dyDescent="0.2">
      <c r="A462" s="30">
        <v>56858</v>
      </c>
      <c r="B462">
        <f t="shared" si="14"/>
        <v>9</v>
      </c>
      <c r="C462" s="31">
        <v>2055</v>
      </c>
      <c r="D462">
        <v>0</v>
      </c>
      <c r="E462" s="31">
        <f t="shared" si="13"/>
        <v>21.858833881330035</v>
      </c>
    </row>
    <row r="463" spans="1:5" x14ac:dyDescent="0.2">
      <c r="A463" s="30">
        <v>56888</v>
      </c>
      <c r="B463">
        <f t="shared" si="14"/>
        <v>10</v>
      </c>
      <c r="C463" s="31">
        <v>2055</v>
      </c>
      <c r="D463">
        <v>0</v>
      </c>
      <c r="E463" s="31">
        <f t="shared" si="13"/>
        <v>21.858833881330035</v>
      </c>
    </row>
    <row r="464" spans="1:5" x14ac:dyDescent="0.2">
      <c r="A464" s="30">
        <v>56919</v>
      </c>
      <c r="B464">
        <f t="shared" si="14"/>
        <v>11</v>
      </c>
      <c r="C464" s="31">
        <v>2055</v>
      </c>
      <c r="D464">
        <v>0</v>
      </c>
      <c r="E464" s="31">
        <f t="shared" si="13"/>
        <v>21.858833881330035</v>
      </c>
    </row>
    <row r="465" spans="1:5" x14ac:dyDescent="0.2">
      <c r="A465" s="30">
        <v>56949</v>
      </c>
      <c r="B465">
        <f t="shared" si="14"/>
        <v>12</v>
      </c>
      <c r="C465" s="31">
        <v>2055</v>
      </c>
      <c r="D465">
        <v>0</v>
      </c>
      <c r="E465" s="31">
        <f t="shared" si="13"/>
        <v>21.858833881330035</v>
      </c>
    </row>
    <row r="466" spans="1:5" x14ac:dyDescent="0.2">
      <c r="A466" s="30">
        <v>56980</v>
      </c>
      <c r="B466">
        <f t="shared" si="14"/>
        <v>1</v>
      </c>
      <c r="C466" s="31">
        <v>2056</v>
      </c>
      <c r="D466">
        <v>0</v>
      </c>
      <c r="E466" s="31">
        <f t="shared" si="13"/>
        <v>21.858833881330035</v>
      </c>
    </row>
    <row r="467" spans="1:5" x14ac:dyDescent="0.2">
      <c r="A467" s="30">
        <v>57011</v>
      </c>
      <c r="B467">
        <f t="shared" si="14"/>
        <v>2</v>
      </c>
      <c r="C467" s="31">
        <v>2056</v>
      </c>
      <c r="D467">
        <v>0</v>
      </c>
      <c r="E467" s="31">
        <f t="shared" si="13"/>
        <v>21.858833881330035</v>
      </c>
    </row>
    <row r="468" spans="1:5" x14ac:dyDescent="0.2">
      <c r="A468" s="30">
        <v>57040</v>
      </c>
      <c r="B468">
        <f t="shared" si="14"/>
        <v>3</v>
      </c>
      <c r="C468" s="31">
        <v>2056</v>
      </c>
      <c r="D468">
        <v>0</v>
      </c>
      <c r="E468" s="31">
        <f t="shared" si="13"/>
        <v>21.858833881330035</v>
      </c>
    </row>
    <row r="469" spans="1:5" x14ac:dyDescent="0.2">
      <c r="A469" s="30">
        <v>57071</v>
      </c>
      <c r="B469">
        <f t="shared" si="14"/>
        <v>4</v>
      </c>
      <c r="C469" s="31">
        <v>2056</v>
      </c>
      <c r="D469">
        <v>0</v>
      </c>
      <c r="E469" s="31">
        <f t="shared" si="13"/>
        <v>21.858833881330035</v>
      </c>
    </row>
    <row r="470" spans="1:5" x14ac:dyDescent="0.2">
      <c r="A470" s="30">
        <v>57101</v>
      </c>
      <c r="B470">
        <f t="shared" si="14"/>
        <v>5</v>
      </c>
      <c r="C470" s="31">
        <v>2056</v>
      </c>
      <c r="D470">
        <v>0</v>
      </c>
      <c r="E470" s="31">
        <f t="shared" si="13"/>
        <v>21.858833881330035</v>
      </c>
    </row>
    <row r="471" spans="1:5" x14ac:dyDescent="0.2">
      <c r="A471" s="30">
        <v>57132</v>
      </c>
      <c r="B471">
        <f t="shared" si="14"/>
        <v>6</v>
      </c>
      <c r="C471" s="31">
        <v>2056</v>
      </c>
      <c r="D471">
        <v>0</v>
      </c>
      <c r="E471" s="31">
        <f t="shared" si="13"/>
        <v>22.296010558956642</v>
      </c>
    </row>
    <row r="472" spans="1:5" x14ac:dyDescent="0.2">
      <c r="A472" s="30">
        <v>57162</v>
      </c>
      <c r="B472">
        <f t="shared" si="14"/>
        <v>7</v>
      </c>
      <c r="C472" s="31">
        <v>2056</v>
      </c>
      <c r="D472">
        <v>0</v>
      </c>
      <c r="E472" s="31">
        <f t="shared" si="13"/>
        <v>22.296010558956642</v>
      </c>
    </row>
    <row r="473" spans="1:5" x14ac:dyDescent="0.2">
      <c r="A473" s="30">
        <v>57193</v>
      </c>
      <c r="B473">
        <f t="shared" si="14"/>
        <v>8</v>
      </c>
      <c r="C473" s="31">
        <v>2056</v>
      </c>
      <c r="D473">
        <v>0</v>
      </c>
      <c r="E473" s="31">
        <f t="shared" si="13"/>
        <v>22.296010558956642</v>
      </c>
    </row>
    <row r="474" spans="1:5" x14ac:dyDescent="0.2">
      <c r="A474" s="30">
        <v>57224</v>
      </c>
      <c r="B474">
        <f t="shared" si="14"/>
        <v>9</v>
      </c>
      <c r="C474" s="31">
        <v>2056</v>
      </c>
      <c r="D474">
        <v>0</v>
      </c>
      <c r="E474" s="31">
        <f t="shared" si="13"/>
        <v>22.296010558956642</v>
      </c>
    </row>
    <row r="475" spans="1:5" x14ac:dyDescent="0.2">
      <c r="A475" s="30">
        <v>57254</v>
      </c>
      <c r="B475">
        <f t="shared" si="14"/>
        <v>10</v>
      </c>
      <c r="C475" s="31">
        <v>2056</v>
      </c>
      <c r="D475">
        <v>0</v>
      </c>
      <c r="E475" s="31">
        <f t="shared" si="13"/>
        <v>22.296010558956642</v>
      </c>
    </row>
    <row r="476" spans="1:5" x14ac:dyDescent="0.2">
      <c r="A476" s="1">
        <v>56919</v>
      </c>
      <c r="B476">
        <f t="shared" si="14"/>
        <v>11</v>
      </c>
      <c r="C476">
        <v>2055</v>
      </c>
      <c r="D476">
        <v>16.773</v>
      </c>
      <c r="E476" s="31">
        <f t="shared" si="13"/>
        <v>22.296010558956642</v>
      </c>
    </row>
    <row r="477" spans="1:5" x14ac:dyDescent="0.2">
      <c r="A477" s="1">
        <v>56949</v>
      </c>
      <c r="B477">
        <f t="shared" si="14"/>
        <v>12</v>
      </c>
      <c r="C477">
        <v>2055</v>
      </c>
      <c r="D477">
        <v>16.773</v>
      </c>
      <c r="E477" s="31">
        <f t="shared" si="13"/>
        <v>22.296010558956642</v>
      </c>
    </row>
    <row r="478" spans="1:5" x14ac:dyDescent="0.2">
      <c r="A478" s="1">
        <v>56980</v>
      </c>
      <c r="B478">
        <f t="shared" si="14"/>
        <v>1</v>
      </c>
      <c r="C478">
        <v>2056</v>
      </c>
      <c r="D478">
        <v>16.773</v>
      </c>
      <c r="E478" s="31">
        <f t="shared" si="13"/>
        <v>22.296010558956642</v>
      </c>
    </row>
    <row r="479" spans="1:5" x14ac:dyDescent="0.2">
      <c r="A479" s="1">
        <v>57011</v>
      </c>
      <c r="B479">
        <f t="shared" si="14"/>
        <v>2</v>
      </c>
      <c r="C479">
        <v>2056</v>
      </c>
      <c r="D479">
        <v>16.773</v>
      </c>
      <c r="E479" s="31">
        <f t="shared" si="13"/>
        <v>22.296010558956642</v>
      </c>
    </row>
    <row r="480" spans="1:5" x14ac:dyDescent="0.2">
      <c r="A480" s="1">
        <v>57040</v>
      </c>
      <c r="B480">
        <f t="shared" si="14"/>
        <v>3</v>
      </c>
      <c r="C480">
        <v>2056</v>
      </c>
      <c r="D480">
        <v>16.773</v>
      </c>
      <c r="E480" s="31">
        <f t="shared" si="13"/>
        <v>22.296010558956642</v>
      </c>
    </row>
    <row r="481" spans="1:5" x14ac:dyDescent="0.2">
      <c r="A481" s="1">
        <v>57071</v>
      </c>
      <c r="B481">
        <f t="shared" si="14"/>
        <v>4</v>
      </c>
      <c r="C481">
        <v>2056</v>
      </c>
      <c r="D481">
        <v>16.773</v>
      </c>
      <c r="E481" s="31">
        <f t="shared" si="13"/>
        <v>22.296010558956642</v>
      </c>
    </row>
    <row r="482" spans="1:5" x14ac:dyDescent="0.2">
      <c r="A482" s="1">
        <v>57101</v>
      </c>
      <c r="B482">
        <f t="shared" si="14"/>
        <v>5</v>
      </c>
      <c r="C482">
        <v>2056</v>
      </c>
      <c r="D482">
        <v>16.773</v>
      </c>
      <c r="E482" s="31">
        <f t="shared" si="13"/>
        <v>22.296010558956642</v>
      </c>
    </row>
    <row r="483" spans="1:5" x14ac:dyDescent="0.2">
      <c r="A483" s="1">
        <v>57132</v>
      </c>
      <c r="B483">
        <f t="shared" si="14"/>
        <v>6</v>
      </c>
      <c r="C483">
        <v>2056</v>
      </c>
      <c r="D483">
        <v>17.106999999999999</v>
      </c>
      <c r="E483" s="31">
        <f t="shared" si="13"/>
        <v>22.741930770135781</v>
      </c>
    </row>
    <row r="484" spans="1:5" x14ac:dyDescent="0.2">
      <c r="A484" s="1">
        <v>57162</v>
      </c>
      <c r="B484">
        <f t="shared" si="14"/>
        <v>7</v>
      </c>
      <c r="C484">
        <v>2056</v>
      </c>
      <c r="D484">
        <v>17.106999999999999</v>
      </c>
      <c r="E484" s="31">
        <f t="shared" si="13"/>
        <v>22.741930770135781</v>
      </c>
    </row>
    <row r="485" spans="1:5" x14ac:dyDescent="0.2">
      <c r="A485" s="1">
        <v>57193</v>
      </c>
      <c r="B485">
        <f t="shared" si="14"/>
        <v>8</v>
      </c>
      <c r="C485">
        <v>2056</v>
      </c>
      <c r="D485">
        <v>17.106999999999999</v>
      </c>
      <c r="E485" s="31">
        <f t="shared" si="13"/>
        <v>22.741930770135781</v>
      </c>
    </row>
    <row r="486" spans="1:5" x14ac:dyDescent="0.2">
      <c r="A486" s="1">
        <v>57224</v>
      </c>
      <c r="B486">
        <f t="shared" si="14"/>
        <v>9</v>
      </c>
      <c r="C486">
        <v>2056</v>
      </c>
      <c r="D486">
        <v>17.106999999999999</v>
      </c>
      <c r="E486" s="31">
        <f t="shared" si="13"/>
        <v>22.741930770135781</v>
      </c>
    </row>
    <row r="487" spans="1:5" x14ac:dyDescent="0.2">
      <c r="A487" s="1">
        <v>57254</v>
      </c>
      <c r="B487">
        <f t="shared" si="14"/>
        <v>10</v>
      </c>
      <c r="C487">
        <v>2056</v>
      </c>
      <c r="D487">
        <v>17.106999999999999</v>
      </c>
      <c r="E487" s="31">
        <f t="shared" si="13"/>
        <v>22.741930770135781</v>
      </c>
    </row>
    <row r="488" spans="1:5" x14ac:dyDescent="0.2">
      <c r="A488" s="1">
        <v>57285</v>
      </c>
      <c r="B488">
        <f t="shared" si="14"/>
        <v>11</v>
      </c>
      <c r="C488">
        <v>2056</v>
      </c>
      <c r="D488">
        <v>17.106999999999999</v>
      </c>
      <c r="E488" s="31">
        <f t="shared" si="13"/>
        <v>22.741930770135781</v>
      </c>
    </row>
    <row r="489" spans="1:5" x14ac:dyDescent="0.2">
      <c r="A489" s="1">
        <v>57315</v>
      </c>
      <c r="B489">
        <f t="shared" si="14"/>
        <v>12</v>
      </c>
      <c r="C489">
        <v>2056</v>
      </c>
      <c r="D489">
        <v>17.106999999999999</v>
      </c>
      <c r="E489" s="31">
        <f t="shared" si="13"/>
        <v>22.741930770135781</v>
      </c>
    </row>
    <row r="490" spans="1:5" x14ac:dyDescent="0.2">
      <c r="A490" s="1">
        <v>57346</v>
      </c>
      <c r="B490">
        <f t="shared" si="14"/>
        <v>1</v>
      </c>
      <c r="C490">
        <v>2057</v>
      </c>
      <c r="D490">
        <v>17.106999999999999</v>
      </c>
      <c r="E490" s="31">
        <f t="shared" si="13"/>
        <v>22.741930770135781</v>
      </c>
    </row>
    <row r="491" spans="1:5" x14ac:dyDescent="0.2">
      <c r="A491" s="1">
        <v>57377</v>
      </c>
      <c r="B491">
        <f t="shared" si="14"/>
        <v>2</v>
      </c>
      <c r="C491">
        <v>2057</v>
      </c>
      <c r="D491">
        <v>17.106999999999999</v>
      </c>
      <c r="E491" s="31">
        <f t="shared" si="13"/>
        <v>22.741930770135781</v>
      </c>
    </row>
    <row r="492" spans="1:5" x14ac:dyDescent="0.2">
      <c r="A492" s="1">
        <v>57405</v>
      </c>
      <c r="B492">
        <f t="shared" si="14"/>
        <v>3</v>
      </c>
      <c r="C492">
        <v>2057</v>
      </c>
      <c r="D492">
        <v>17.106999999999999</v>
      </c>
      <c r="E492" s="31">
        <f t="shared" si="13"/>
        <v>22.741930770135781</v>
      </c>
    </row>
    <row r="493" spans="1:5" x14ac:dyDescent="0.2">
      <c r="A493" s="1">
        <v>57436</v>
      </c>
      <c r="B493">
        <f t="shared" si="14"/>
        <v>4</v>
      </c>
      <c r="C493">
        <v>2057</v>
      </c>
      <c r="D493">
        <v>17.106999999999999</v>
      </c>
      <c r="E493" s="31">
        <f t="shared" si="13"/>
        <v>22.741930770135781</v>
      </c>
    </row>
    <row r="494" spans="1:5" x14ac:dyDescent="0.2">
      <c r="A494" s="1">
        <v>57466</v>
      </c>
      <c r="B494">
        <f t="shared" si="14"/>
        <v>5</v>
      </c>
      <c r="C494">
        <v>2057</v>
      </c>
      <c r="D494">
        <v>17.106999999999999</v>
      </c>
      <c r="E494" s="31">
        <f t="shared" si="13"/>
        <v>22.741930770135781</v>
      </c>
    </row>
    <row r="495" spans="1:5" x14ac:dyDescent="0.2">
      <c r="A495" s="1">
        <v>57497</v>
      </c>
      <c r="B495">
        <f t="shared" si="14"/>
        <v>6</v>
      </c>
      <c r="C495">
        <v>2057</v>
      </c>
      <c r="D495">
        <v>17.448</v>
      </c>
      <c r="E495" s="31">
        <f t="shared" ref="E495:E520" si="15">E483/E471*E483</f>
        <v>23.196769385538502</v>
      </c>
    </row>
    <row r="496" spans="1:5" x14ac:dyDescent="0.2">
      <c r="A496" s="1">
        <v>57527</v>
      </c>
      <c r="B496">
        <f t="shared" si="14"/>
        <v>7</v>
      </c>
      <c r="C496">
        <v>2057</v>
      </c>
      <c r="D496">
        <v>17.448</v>
      </c>
      <c r="E496" s="31">
        <f t="shared" si="15"/>
        <v>23.196769385538502</v>
      </c>
    </row>
    <row r="497" spans="1:5" x14ac:dyDescent="0.2">
      <c r="A497" s="1">
        <v>57558</v>
      </c>
      <c r="B497">
        <f t="shared" si="14"/>
        <v>8</v>
      </c>
      <c r="C497">
        <v>2057</v>
      </c>
      <c r="D497">
        <v>17.448</v>
      </c>
      <c r="E497" s="31">
        <f t="shared" si="15"/>
        <v>23.196769385538502</v>
      </c>
    </row>
    <row r="498" spans="1:5" x14ac:dyDescent="0.2">
      <c r="A498" s="1">
        <v>57589</v>
      </c>
      <c r="B498">
        <f t="shared" si="14"/>
        <v>9</v>
      </c>
      <c r="C498">
        <v>2057</v>
      </c>
      <c r="D498">
        <v>17.448</v>
      </c>
      <c r="E498" s="31">
        <f t="shared" si="15"/>
        <v>23.196769385538502</v>
      </c>
    </row>
    <row r="499" spans="1:5" x14ac:dyDescent="0.2">
      <c r="A499" s="1">
        <v>57619</v>
      </c>
      <c r="B499">
        <f t="shared" si="14"/>
        <v>10</v>
      </c>
      <c r="C499">
        <v>2057</v>
      </c>
      <c r="D499">
        <v>17.448</v>
      </c>
      <c r="E499" s="31">
        <f t="shared" si="15"/>
        <v>23.196769385538502</v>
      </c>
    </row>
    <row r="500" spans="1:5" x14ac:dyDescent="0.2">
      <c r="A500" s="1">
        <v>57650</v>
      </c>
      <c r="B500">
        <f t="shared" si="14"/>
        <v>11</v>
      </c>
      <c r="C500">
        <v>2057</v>
      </c>
      <c r="D500">
        <v>17.448</v>
      </c>
      <c r="E500" s="31">
        <f t="shared" si="15"/>
        <v>23.196769385538502</v>
      </c>
    </row>
    <row r="501" spans="1:5" x14ac:dyDescent="0.2">
      <c r="A501" s="1">
        <v>57680</v>
      </c>
      <c r="B501">
        <f t="shared" si="14"/>
        <v>12</v>
      </c>
      <c r="C501">
        <v>2057</v>
      </c>
      <c r="D501">
        <v>17.448</v>
      </c>
      <c r="E501" s="31">
        <f t="shared" si="15"/>
        <v>23.196769385538502</v>
      </c>
    </row>
    <row r="502" spans="1:5" x14ac:dyDescent="0.2">
      <c r="A502" s="1">
        <v>57711</v>
      </c>
      <c r="B502">
        <f t="shared" si="14"/>
        <v>1</v>
      </c>
      <c r="C502">
        <v>2058</v>
      </c>
      <c r="D502" s="20">
        <f t="shared" ref="D502:D520" si="16">D490/D478*D490</f>
        <v>17.447650927085196</v>
      </c>
      <c r="E502" s="31">
        <f t="shared" si="15"/>
        <v>23.196769385538502</v>
      </c>
    </row>
    <row r="503" spans="1:5" x14ac:dyDescent="0.2">
      <c r="A503" s="1">
        <v>57742</v>
      </c>
      <c r="B503">
        <f t="shared" si="14"/>
        <v>2</v>
      </c>
      <c r="C503">
        <v>2058</v>
      </c>
      <c r="D503" s="20">
        <f t="shared" si="16"/>
        <v>17.447650927085196</v>
      </c>
      <c r="E503" s="31">
        <f t="shared" si="15"/>
        <v>23.196769385538502</v>
      </c>
    </row>
    <row r="504" spans="1:5" x14ac:dyDescent="0.2">
      <c r="A504" s="1">
        <v>57770</v>
      </c>
      <c r="B504">
        <f t="shared" si="14"/>
        <v>3</v>
      </c>
      <c r="C504">
        <v>2058</v>
      </c>
      <c r="D504" s="20">
        <f t="shared" si="16"/>
        <v>17.447650927085196</v>
      </c>
      <c r="E504" s="31">
        <f t="shared" si="15"/>
        <v>23.196769385538502</v>
      </c>
    </row>
    <row r="505" spans="1:5" x14ac:dyDescent="0.2">
      <c r="A505" s="1">
        <v>57801</v>
      </c>
      <c r="B505">
        <f t="shared" si="14"/>
        <v>4</v>
      </c>
      <c r="C505">
        <v>2058</v>
      </c>
      <c r="D505" s="20">
        <f t="shared" si="16"/>
        <v>17.447650927085196</v>
      </c>
      <c r="E505" s="31">
        <f t="shared" si="15"/>
        <v>23.196769385538502</v>
      </c>
    </row>
    <row r="506" spans="1:5" x14ac:dyDescent="0.2">
      <c r="A506" s="1">
        <v>57831</v>
      </c>
      <c r="B506">
        <f t="shared" si="14"/>
        <v>5</v>
      </c>
      <c r="C506">
        <v>2058</v>
      </c>
      <c r="D506" s="20">
        <f t="shared" si="16"/>
        <v>17.447650927085196</v>
      </c>
      <c r="E506" s="31">
        <f t="shared" si="15"/>
        <v>23.196769385538502</v>
      </c>
    </row>
    <row r="507" spans="1:5" x14ac:dyDescent="0.2">
      <c r="A507" s="1">
        <v>57862</v>
      </c>
      <c r="B507">
        <f t="shared" si="14"/>
        <v>6</v>
      </c>
      <c r="C507">
        <v>2058</v>
      </c>
      <c r="D507" s="20">
        <f t="shared" si="16"/>
        <v>17.795797275968905</v>
      </c>
      <c r="E507" s="31">
        <f t="shared" si="15"/>
        <v>23.660704773249279</v>
      </c>
    </row>
    <row r="508" spans="1:5" x14ac:dyDescent="0.2">
      <c r="A508" s="1">
        <v>57892</v>
      </c>
      <c r="B508">
        <f t="shared" si="14"/>
        <v>7</v>
      </c>
      <c r="C508">
        <v>2058</v>
      </c>
      <c r="D508" s="20">
        <f t="shared" si="16"/>
        <v>17.795797275968905</v>
      </c>
      <c r="E508" s="31">
        <f t="shared" si="15"/>
        <v>23.660704773249279</v>
      </c>
    </row>
    <row r="509" spans="1:5" x14ac:dyDescent="0.2">
      <c r="A509" s="1">
        <v>57923</v>
      </c>
      <c r="B509">
        <f t="shared" si="14"/>
        <v>8</v>
      </c>
      <c r="C509">
        <v>2058</v>
      </c>
      <c r="D509" s="20">
        <f t="shared" si="16"/>
        <v>17.795797275968905</v>
      </c>
      <c r="E509" s="31">
        <f t="shared" si="15"/>
        <v>23.660704773249279</v>
      </c>
    </row>
    <row r="510" spans="1:5" x14ac:dyDescent="0.2">
      <c r="A510" s="1">
        <v>57954</v>
      </c>
      <c r="B510">
        <f t="shared" si="14"/>
        <v>9</v>
      </c>
      <c r="C510">
        <v>2058</v>
      </c>
      <c r="D510" s="20">
        <f t="shared" si="16"/>
        <v>17.795797275968905</v>
      </c>
      <c r="E510" s="31">
        <f t="shared" si="15"/>
        <v>23.660704773249279</v>
      </c>
    </row>
    <row r="511" spans="1:5" x14ac:dyDescent="0.2">
      <c r="A511" s="1">
        <v>57984</v>
      </c>
      <c r="B511">
        <f t="shared" si="14"/>
        <v>10</v>
      </c>
      <c r="C511">
        <v>2058</v>
      </c>
      <c r="D511" s="20">
        <f t="shared" si="16"/>
        <v>17.795797275968905</v>
      </c>
      <c r="E511" s="31">
        <f t="shared" si="15"/>
        <v>23.660704773249279</v>
      </c>
    </row>
    <row r="512" spans="1:5" x14ac:dyDescent="0.2">
      <c r="A512" s="1">
        <v>58015</v>
      </c>
      <c r="B512">
        <f t="shared" si="14"/>
        <v>11</v>
      </c>
      <c r="C512">
        <v>2058</v>
      </c>
      <c r="D512" s="20">
        <f t="shared" si="16"/>
        <v>17.795797275968905</v>
      </c>
      <c r="E512" s="31">
        <f t="shared" si="15"/>
        <v>23.660704773249279</v>
      </c>
    </row>
    <row r="513" spans="1:5" x14ac:dyDescent="0.2">
      <c r="A513" s="1">
        <v>58045</v>
      </c>
      <c r="B513">
        <f t="shared" si="14"/>
        <v>12</v>
      </c>
      <c r="C513">
        <v>2058</v>
      </c>
      <c r="D513" s="20">
        <f t="shared" si="16"/>
        <v>17.795797275968905</v>
      </c>
      <c r="E513" s="31">
        <f t="shared" si="15"/>
        <v>23.660704773249279</v>
      </c>
    </row>
    <row r="514" spans="1:5" x14ac:dyDescent="0.2">
      <c r="A514" s="1">
        <v>58076</v>
      </c>
      <c r="B514">
        <f t="shared" si="14"/>
        <v>1</v>
      </c>
      <c r="C514">
        <v>2059</v>
      </c>
      <c r="D514" s="20">
        <f t="shared" si="16"/>
        <v>17.795085220869638</v>
      </c>
      <c r="E514" s="31">
        <f t="shared" si="15"/>
        <v>23.660704773249279</v>
      </c>
    </row>
    <row r="515" spans="1:5" x14ac:dyDescent="0.2">
      <c r="A515" s="1">
        <v>58107</v>
      </c>
      <c r="B515">
        <f t="shared" si="14"/>
        <v>2</v>
      </c>
      <c r="C515">
        <v>2059</v>
      </c>
      <c r="D515" s="20">
        <f t="shared" si="16"/>
        <v>17.795085220869638</v>
      </c>
      <c r="E515" s="31">
        <f t="shared" si="15"/>
        <v>23.660704773249279</v>
      </c>
    </row>
    <row r="516" spans="1:5" x14ac:dyDescent="0.2">
      <c r="A516" s="1">
        <v>58135</v>
      </c>
      <c r="B516">
        <f t="shared" ref="B516:B520" si="17">MONTH(A516)</f>
        <v>3</v>
      </c>
      <c r="C516">
        <v>2059</v>
      </c>
      <c r="D516" s="20">
        <f t="shared" si="16"/>
        <v>17.795085220869638</v>
      </c>
      <c r="E516" s="31">
        <f t="shared" si="15"/>
        <v>23.660704773249279</v>
      </c>
    </row>
    <row r="517" spans="1:5" x14ac:dyDescent="0.2">
      <c r="A517" s="1">
        <v>58166</v>
      </c>
      <c r="B517">
        <f t="shared" si="17"/>
        <v>4</v>
      </c>
      <c r="C517">
        <v>2059</v>
      </c>
      <c r="D517" s="20">
        <f t="shared" si="16"/>
        <v>17.795085220869638</v>
      </c>
      <c r="E517" s="31">
        <f t="shared" si="15"/>
        <v>23.660704773249279</v>
      </c>
    </row>
    <row r="518" spans="1:5" x14ac:dyDescent="0.2">
      <c r="A518" s="1">
        <v>58196</v>
      </c>
      <c r="B518">
        <f t="shared" si="17"/>
        <v>5</v>
      </c>
      <c r="C518">
        <v>2059</v>
      </c>
      <c r="D518" s="20">
        <f t="shared" si="16"/>
        <v>17.795085220869638</v>
      </c>
      <c r="E518" s="31">
        <f t="shared" si="15"/>
        <v>23.660704773249279</v>
      </c>
    </row>
    <row r="519" spans="1:5" x14ac:dyDescent="0.2">
      <c r="A519" s="1">
        <v>58227</v>
      </c>
      <c r="B519">
        <f t="shared" si="17"/>
        <v>6</v>
      </c>
      <c r="C519">
        <v>2059</v>
      </c>
      <c r="D519" s="20">
        <f t="shared" si="16"/>
        <v>18.150527320459783</v>
      </c>
      <c r="E519" s="31">
        <f t="shared" ref="E519" si="18">E507/E495*E507</f>
        <v>24.133918868714272</v>
      </c>
    </row>
    <row r="520" spans="1:5" x14ac:dyDescent="0.2">
      <c r="A520" s="1">
        <v>58257</v>
      </c>
      <c r="B520">
        <f t="shared" si="17"/>
        <v>7</v>
      </c>
      <c r="C520">
        <v>2059</v>
      </c>
      <c r="D520" s="20">
        <f t="shared" si="16"/>
        <v>18.150527320459783</v>
      </c>
      <c r="E520" s="31">
        <f t="shared" si="15"/>
        <v>24.133918868714272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9"/>
  <sheetViews>
    <sheetView zoomScale="159" workbookViewId="0"/>
  </sheetViews>
  <sheetFormatPr baseColWidth="10" defaultColWidth="11.5" defaultRowHeight="15" x14ac:dyDescent="0.2"/>
  <cols>
    <col min="2" max="2" width="22.5" bestFit="1" customWidth="1"/>
  </cols>
  <sheetData>
    <row r="2" spans="2:4" x14ac:dyDescent="0.2">
      <c r="B2" t="s">
        <v>62</v>
      </c>
      <c r="C2" s="41">
        <v>11900</v>
      </c>
      <c r="D2" s="41"/>
    </row>
    <row r="3" spans="2:4" x14ac:dyDescent="0.2">
      <c r="B3" t="s">
        <v>61</v>
      </c>
      <c r="C3" s="37">
        <v>3000</v>
      </c>
      <c r="D3" s="37"/>
    </row>
    <row r="4" spans="2:4" x14ac:dyDescent="0.2">
      <c r="B4" t="s">
        <v>60</v>
      </c>
      <c r="C4" s="78">
        <f>C2/C3</f>
        <v>3.9666666666666668</v>
      </c>
      <c r="D4" s="78"/>
    </row>
    <row r="6" spans="2:4" x14ac:dyDescent="0.2">
      <c r="C6" s="37"/>
      <c r="D6" s="37"/>
    </row>
    <row r="7" spans="2:4" x14ac:dyDescent="0.2">
      <c r="C7" s="41"/>
      <c r="D7" s="41"/>
    </row>
    <row r="8" spans="2:4" x14ac:dyDescent="0.2">
      <c r="C8" s="37"/>
      <c r="D8" s="37"/>
    </row>
    <row r="9" spans="2:4" x14ac:dyDescent="0.2">
      <c r="C9" s="37"/>
      <c r="D9" s="7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tabSelected="1" zoomScale="125" zoomScaleNormal="125" workbookViewId="0">
      <selection activeCell="M14" sqref="M14"/>
    </sheetView>
  </sheetViews>
  <sheetFormatPr baseColWidth="10" defaultColWidth="11.5" defaultRowHeight="15" x14ac:dyDescent="0.2"/>
  <cols>
    <col min="1" max="1" width="26.6640625" bestFit="1" customWidth="1"/>
    <col min="2" max="2" width="9.83203125" bestFit="1" customWidth="1"/>
    <col min="3" max="3" width="27.1640625" bestFit="1" customWidth="1"/>
    <col min="4" max="4" width="12.5" customWidth="1"/>
    <col min="5" max="6" width="12.6640625" bestFit="1" customWidth="1"/>
    <col min="7" max="14" width="12.6640625" customWidth="1"/>
    <col min="15" max="15" width="11.1640625" customWidth="1"/>
    <col min="16" max="16" width="12.6640625" customWidth="1"/>
    <col min="17" max="17" width="12.1640625" bestFit="1" customWidth="1"/>
  </cols>
  <sheetData>
    <row r="1" spans="1:15" x14ac:dyDescent="0.2">
      <c r="J1" s="101"/>
      <c r="K1" s="101"/>
      <c r="L1" s="101"/>
      <c r="M1" s="101"/>
      <c r="N1" s="101"/>
      <c r="O1" s="101"/>
    </row>
    <row r="2" spans="1:15" x14ac:dyDescent="0.2">
      <c r="A2" t="s">
        <v>42</v>
      </c>
      <c r="B2" s="37">
        <v>2500</v>
      </c>
      <c r="J2" s="44"/>
      <c r="K2" s="101"/>
      <c r="L2" s="101"/>
      <c r="M2" s="101"/>
      <c r="N2" s="109"/>
      <c r="O2" s="109"/>
    </row>
    <row r="3" spans="1:15" x14ac:dyDescent="0.2">
      <c r="A3" t="s">
        <v>54</v>
      </c>
      <c r="B3" s="41">
        <v>850</v>
      </c>
      <c r="J3" s="44"/>
      <c r="K3" s="84"/>
      <c r="L3" s="84"/>
      <c r="M3" s="84"/>
      <c r="N3" s="84"/>
      <c r="O3" s="84"/>
    </row>
    <row r="4" spans="1:15" x14ac:dyDescent="0.2">
      <c r="A4" t="s">
        <v>55</v>
      </c>
      <c r="B4" s="41">
        <v>950</v>
      </c>
      <c r="J4" s="44"/>
      <c r="K4" s="84"/>
      <c r="L4" s="84"/>
      <c r="M4" s="84"/>
      <c r="N4" s="42"/>
      <c r="O4" s="42"/>
    </row>
    <row r="5" spans="1:15" x14ac:dyDescent="0.2">
      <c r="A5" t="s">
        <v>56</v>
      </c>
      <c r="B5" s="41">
        <v>950</v>
      </c>
      <c r="J5" s="44"/>
      <c r="K5" s="84"/>
      <c r="L5" s="84"/>
      <c r="M5" s="84"/>
      <c r="N5" s="42"/>
      <c r="O5" s="42"/>
    </row>
    <row r="6" spans="1:15" x14ac:dyDescent="0.2">
      <c r="A6" t="s">
        <v>57</v>
      </c>
      <c r="B6" s="41">
        <v>1050</v>
      </c>
      <c r="J6" s="44"/>
      <c r="K6" s="44"/>
      <c r="L6" s="44"/>
      <c r="M6" s="44"/>
      <c r="N6" s="44"/>
      <c r="O6" s="44"/>
    </row>
    <row r="7" spans="1:15" x14ac:dyDescent="0.2">
      <c r="A7" t="s">
        <v>46</v>
      </c>
      <c r="B7" s="38">
        <f>1-B8</f>
        <v>0.5</v>
      </c>
      <c r="J7" s="44"/>
      <c r="K7" s="44"/>
      <c r="L7" s="44"/>
      <c r="M7" s="44"/>
      <c r="N7" s="44"/>
      <c r="O7" s="44"/>
    </row>
    <row r="8" spans="1:15" x14ac:dyDescent="0.2">
      <c r="A8" t="s">
        <v>45</v>
      </c>
      <c r="B8" s="46">
        <v>0.5</v>
      </c>
    </row>
    <row r="9" spans="1:15" x14ac:dyDescent="0.2">
      <c r="A9" t="s">
        <v>43</v>
      </c>
      <c r="B9" s="47">
        <v>0.5</v>
      </c>
    </row>
    <row r="10" spans="1:15" x14ac:dyDescent="0.2">
      <c r="A10" t="s">
        <v>44</v>
      </c>
      <c r="B10" s="38">
        <f>1-B9</f>
        <v>0.5</v>
      </c>
    </row>
    <row r="11" spans="1:15" x14ac:dyDescent="0.2">
      <c r="A11" t="s">
        <v>86</v>
      </c>
      <c r="B11" s="102">
        <v>7.9399999999999998E-2</v>
      </c>
    </row>
    <row r="12" spans="1:15" x14ac:dyDescent="0.2">
      <c r="B12" s="99"/>
    </row>
    <row r="13" spans="1:15" x14ac:dyDescent="0.2">
      <c r="A13" t="s">
        <v>64</v>
      </c>
      <c r="B13" s="39">
        <f>'Communication Fee'!C4*12</f>
        <v>47.6</v>
      </c>
      <c r="C13" s="39"/>
      <c r="D13" s="39"/>
    </row>
    <row r="14" spans="1:15" x14ac:dyDescent="0.2">
      <c r="A14" t="s">
        <v>66</v>
      </c>
      <c r="B14" s="80">
        <v>4.4249999999999998</v>
      </c>
      <c r="C14" s="79"/>
      <c r="D14" s="39"/>
    </row>
    <row r="15" spans="1:15" x14ac:dyDescent="0.2">
      <c r="A15" t="s">
        <v>65</v>
      </c>
      <c r="B15" s="81">
        <f>B2/B14</f>
        <v>564.9717514124294</v>
      </c>
      <c r="C15" s="79"/>
      <c r="D15" s="39"/>
    </row>
    <row r="16" spans="1:15" x14ac:dyDescent="0.2">
      <c r="C16" s="39"/>
      <c r="D16" s="39"/>
    </row>
    <row r="17" spans="3:17" ht="16" thickBot="1" x14ac:dyDescent="0.25"/>
    <row r="18" spans="3:17" x14ac:dyDescent="0.2">
      <c r="C18" s="49" t="s">
        <v>2</v>
      </c>
      <c r="D18" s="50">
        <v>1</v>
      </c>
      <c r="E18" s="50">
        <v>2</v>
      </c>
      <c r="F18" s="50">
        <v>3</v>
      </c>
      <c r="G18" s="50">
        <v>4</v>
      </c>
      <c r="H18" s="50">
        <v>5</v>
      </c>
      <c r="I18" s="50">
        <v>6</v>
      </c>
      <c r="J18" s="50">
        <v>7</v>
      </c>
      <c r="K18" s="50">
        <v>8</v>
      </c>
      <c r="L18" s="50">
        <v>9</v>
      </c>
      <c r="M18" s="50">
        <v>10</v>
      </c>
      <c r="N18" s="50">
        <v>11</v>
      </c>
      <c r="O18" s="50">
        <v>12</v>
      </c>
      <c r="P18" s="50">
        <v>13</v>
      </c>
      <c r="Q18" s="51" t="s">
        <v>26</v>
      </c>
    </row>
    <row r="19" spans="3:17" x14ac:dyDescent="0.2">
      <c r="C19" s="52" t="s">
        <v>40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</row>
    <row r="20" spans="3:17" ht="15" hidden="1" customHeight="1" x14ac:dyDescent="0.2">
      <c r="C20" s="55" t="s">
        <v>79</v>
      </c>
      <c r="D20" s="56">
        <f t="shared" ref="D20:N20" si="0">($B$2*$B$9 *D47) + ($B$2*$B$10*D54)</f>
        <v>0</v>
      </c>
      <c r="E20" s="56">
        <f t="shared" si="0"/>
        <v>91007.28</v>
      </c>
      <c r="F20" s="56">
        <f t="shared" si="0"/>
        <v>139697.99999999997</v>
      </c>
      <c r="G20" s="56">
        <f t="shared" si="0"/>
        <v>129538.65600000002</v>
      </c>
      <c r="H20" s="56">
        <f t="shared" si="0"/>
        <v>132138.86399999997</v>
      </c>
      <c r="I20" s="56">
        <f t="shared" si="0"/>
        <v>153794.15999999997</v>
      </c>
      <c r="J20" s="56">
        <f t="shared" si="0"/>
        <v>170445.6</v>
      </c>
      <c r="K20" s="56">
        <f t="shared" si="0"/>
        <v>173854.51199999996</v>
      </c>
      <c r="L20" s="56">
        <f t="shared" si="0"/>
        <v>177330.81599999999</v>
      </c>
      <c r="M20" s="56">
        <f t="shared" si="0"/>
        <v>180874.51199999999</v>
      </c>
      <c r="N20" s="56">
        <f t="shared" si="0"/>
        <v>184485.59999999998</v>
      </c>
      <c r="O20" s="56"/>
      <c r="P20" s="56"/>
      <c r="Q20" s="54"/>
    </row>
    <row r="21" spans="3:17" ht="15" hidden="1" customHeight="1" x14ac:dyDescent="0.2">
      <c r="C21" s="55" t="s">
        <v>81</v>
      </c>
      <c r="D21" s="56">
        <v>0</v>
      </c>
      <c r="E21" s="56">
        <f t="shared" ref="E21:O21" si="1">($B$2*$B$9*D49) + ($B$2*$B$10*D56)</f>
        <v>0</v>
      </c>
      <c r="F21" s="56">
        <f t="shared" si="1"/>
        <v>74692.800000000003</v>
      </c>
      <c r="G21" s="56">
        <f t="shared" si="1"/>
        <v>129538.65600000002</v>
      </c>
      <c r="H21" s="56">
        <f t="shared" si="1"/>
        <v>132138.86399999997</v>
      </c>
      <c r="I21" s="56">
        <f t="shared" si="1"/>
        <v>153794.15999999997</v>
      </c>
      <c r="J21" s="56">
        <f t="shared" si="1"/>
        <v>170445.6</v>
      </c>
      <c r="K21" s="56">
        <f t="shared" si="1"/>
        <v>173854.51199999996</v>
      </c>
      <c r="L21" s="56">
        <f t="shared" si="1"/>
        <v>177330.81599999999</v>
      </c>
      <c r="M21" s="56">
        <f t="shared" si="1"/>
        <v>180874.51199999999</v>
      </c>
      <c r="N21" s="56">
        <f t="shared" si="1"/>
        <v>184485.59999999998</v>
      </c>
      <c r="O21" s="56">
        <f t="shared" si="1"/>
        <v>188183.736</v>
      </c>
      <c r="P21" s="56"/>
      <c r="Q21" s="54"/>
    </row>
    <row r="22" spans="3:17" ht="15" hidden="1" customHeight="1" x14ac:dyDescent="0.2">
      <c r="C22" s="55" t="s">
        <v>80</v>
      </c>
      <c r="D22" s="56">
        <v>0</v>
      </c>
      <c r="E22" s="56">
        <v>0</v>
      </c>
      <c r="F22" s="56">
        <f t="shared" ref="F22:P22" si="2">($B$2*$B$9*D51) + ($B$2*$B$10*D58)</f>
        <v>0</v>
      </c>
      <c r="G22" s="56">
        <f t="shared" si="2"/>
        <v>76186.656000000003</v>
      </c>
      <c r="H22" s="56">
        <f t="shared" si="2"/>
        <v>132138.86399999997</v>
      </c>
      <c r="I22" s="56">
        <f t="shared" si="2"/>
        <v>153794.15999999997</v>
      </c>
      <c r="J22" s="56">
        <f t="shared" si="2"/>
        <v>170445.6</v>
      </c>
      <c r="K22" s="56">
        <f t="shared" si="2"/>
        <v>173854.51199999996</v>
      </c>
      <c r="L22" s="56">
        <f t="shared" si="2"/>
        <v>177330.81599999999</v>
      </c>
      <c r="M22" s="56">
        <f t="shared" si="2"/>
        <v>180874.51199999999</v>
      </c>
      <c r="N22" s="56">
        <f t="shared" si="2"/>
        <v>184485.59999999998</v>
      </c>
      <c r="O22" s="56">
        <f t="shared" si="2"/>
        <v>188183.736</v>
      </c>
      <c r="P22" s="56">
        <f t="shared" si="2"/>
        <v>191943.64800000004</v>
      </c>
      <c r="Q22" s="54"/>
    </row>
    <row r="23" spans="3:17" x14ac:dyDescent="0.2">
      <c r="C23" s="57" t="s">
        <v>32</v>
      </c>
      <c r="D23" s="58">
        <f>SUM(D20:D22)</f>
        <v>0</v>
      </c>
      <c r="E23" s="58">
        <f t="shared" ref="E23:P23" si="3">SUM(E20:E22)</f>
        <v>91007.28</v>
      </c>
      <c r="F23" s="58">
        <f t="shared" si="3"/>
        <v>214390.8</v>
      </c>
      <c r="G23" s="58">
        <f t="shared" si="3"/>
        <v>335263.96800000005</v>
      </c>
      <c r="H23" s="58">
        <f t="shared" si="3"/>
        <v>396416.59199999995</v>
      </c>
      <c r="I23" s="58">
        <f t="shared" si="3"/>
        <v>461382.47999999992</v>
      </c>
      <c r="J23" s="58">
        <f t="shared" si="3"/>
        <v>511336.80000000005</v>
      </c>
      <c r="K23" s="58">
        <f t="shared" si="3"/>
        <v>521563.53599999985</v>
      </c>
      <c r="L23" s="58">
        <f t="shared" si="3"/>
        <v>531992.44799999997</v>
      </c>
      <c r="M23" s="58">
        <f t="shared" si="3"/>
        <v>542623.53599999996</v>
      </c>
      <c r="N23" s="58">
        <f t="shared" si="3"/>
        <v>553456.79999999993</v>
      </c>
      <c r="O23" s="58">
        <f t="shared" si="3"/>
        <v>376367.47200000001</v>
      </c>
      <c r="P23" s="58">
        <f t="shared" si="3"/>
        <v>191943.64800000004</v>
      </c>
      <c r="Q23" s="59">
        <f>NPV(WACC,'Attachment 3'!D23:P23)</f>
        <v>2951023.9337729122</v>
      </c>
    </row>
    <row r="24" spans="3:17" ht="15" hidden="1" customHeight="1" x14ac:dyDescent="0.2">
      <c r="C24" s="60" t="s">
        <v>82</v>
      </c>
      <c r="D24" s="58">
        <f t="shared" ref="D24:M24" si="4">($B$2*$B$9*D46) + ($B$2*$B$10*D53)</f>
        <v>236483.37</v>
      </c>
      <c r="E24" s="58">
        <f t="shared" si="4"/>
        <v>270957.38399999996</v>
      </c>
      <c r="F24" s="58">
        <f t="shared" si="4"/>
        <v>282908.03040000005</v>
      </c>
      <c r="G24" s="58">
        <f t="shared" si="4"/>
        <v>292975.62206400011</v>
      </c>
      <c r="H24" s="58">
        <f t="shared" si="4"/>
        <v>302682.33252108004</v>
      </c>
      <c r="I24" s="58">
        <f t="shared" si="4"/>
        <v>310237.36486850167</v>
      </c>
      <c r="J24" s="58">
        <f t="shared" si="4"/>
        <v>316442.11216587189</v>
      </c>
      <c r="K24" s="58">
        <f t="shared" si="4"/>
        <v>322770.95440918929</v>
      </c>
      <c r="L24" s="58">
        <f t="shared" si="4"/>
        <v>329226.37349737313</v>
      </c>
      <c r="M24" s="58">
        <f t="shared" si="4"/>
        <v>335810.90096732066</v>
      </c>
      <c r="N24" s="58"/>
      <c r="O24" s="58"/>
      <c r="P24" s="58"/>
      <c r="Q24" s="59"/>
    </row>
    <row r="25" spans="3:17" hidden="1" x14ac:dyDescent="0.2">
      <c r="C25" s="60" t="s">
        <v>83</v>
      </c>
      <c r="D25" s="58">
        <v>0</v>
      </c>
      <c r="E25" s="58">
        <f t="shared" ref="E25:N25" si="5">($B$2*$B$9*D48) + ($B$2*$B$10*D55)</f>
        <v>249073.79399999999</v>
      </c>
      <c r="F25" s="58">
        <f t="shared" si="5"/>
        <v>282908.03040000005</v>
      </c>
      <c r="G25" s="58">
        <f t="shared" si="5"/>
        <v>292975.62206400011</v>
      </c>
      <c r="H25" s="58">
        <f t="shared" si="5"/>
        <v>302682.33252108004</v>
      </c>
      <c r="I25" s="58">
        <f t="shared" si="5"/>
        <v>310237.36486850167</v>
      </c>
      <c r="J25" s="58">
        <f t="shared" si="5"/>
        <v>316442.11216587189</v>
      </c>
      <c r="K25" s="58">
        <f t="shared" si="5"/>
        <v>322770.95440918929</v>
      </c>
      <c r="L25" s="58">
        <f t="shared" si="5"/>
        <v>329226.37349737313</v>
      </c>
      <c r="M25" s="58">
        <f t="shared" si="5"/>
        <v>335810.90096732066</v>
      </c>
      <c r="N25" s="58">
        <f t="shared" si="5"/>
        <v>342527.11898666725</v>
      </c>
      <c r="O25" s="58"/>
      <c r="P25" s="58"/>
      <c r="Q25" s="59"/>
    </row>
    <row r="26" spans="3:17" hidden="1" x14ac:dyDescent="0.2">
      <c r="C26" s="60" t="s">
        <v>84</v>
      </c>
      <c r="D26" s="58">
        <v>0</v>
      </c>
      <c r="E26" s="58">
        <v>0</v>
      </c>
      <c r="F26" s="58">
        <f t="shared" ref="F26:O26" si="6">($B$2*$B$9*D50) + ($B$2*$B$10*D57)</f>
        <v>259830.96840000001</v>
      </c>
      <c r="G26" s="58">
        <f t="shared" si="6"/>
        <v>292975.62206400011</v>
      </c>
      <c r="H26" s="58">
        <f t="shared" si="6"/>
        <v>302682.33252108004</v>
      </c>
      <c r="I26" s="58">
        <f t="shared" si="6"/>
        <v>310237.36486850167</v>
      </c>
      <c r="J26" s="58">
        <f t="shared" si="6"/>
        <v>316442.11216587189</v>
      </c>
      <c r="K26" s="58">
        <f t="shared" si="6"/>
        <v>322770.95440918929</v>
      </c>
      <c r="L26" s="58">
        <f t="shared" si="6"/>
        <v>329226.37349737313</v>
      </c>
      <c r="M26" s="58">
        <f t="shared" si="6"/>
        <v>335810.90096732066</v>
      </c>
      <c r="N26" s="58">
        <f t="shared" si="6"/>
        <v>342527.11898666725</v>
      </c>
      <c r="O26" s="58">
        <f t="shared" si="6"/>
        <v>349377.66136640066</v>
      </c>
      <c r="P26" s="58"/>
      <c r="Q26" s="59"/>
    </row>
    <row r="27" spans="3:17" x14ac:dyDescent="0.2">
      <c r="C27" s="57" t="s">
        <v>4</v>
      </c>
      <c r="D27" s="58">
        <f>SUM(D24:D26)</f>
        <v>236483.37</v>
      </c>
      <c r="E27" s="58">
        <f t="shared" ref="E27:O27" si="7">SUM(E24:E26)</f>
        <v>520031.17799999996</v>
      </c>
      <c r="F27" s="58">
        <f t="shared" si="7"/>
        <v>825647.02920000011</v>
      </c>
      <c r="G27" s="58">
        <f t="shared" si="7"/>
        <v>878926.86619200034</v>
      </c>
      <c r="H27" s="58">
        <f t="shared" si="7"/>
        <v>908046.99756324012</v>
      </c>
      <c r="I27" s="58">
        <f t="shared" si="7"/>
        <v>930712.094605505</v>
      </c>
      <c r="J27" s="58">
        <f t="shared" si="7"/>
        <v>949326.33649761567</v>
      </c>
      <c r="K27" s="58">
        <f t="shared" si="7"/>
        <v>968312.86322756787</v>
      </c>
      <c r="L27" s="58">
        <f t="shared" si="7"/>
        <v>987679.12049211934</v>
      </c>
      <c r="M27" s="58">
        <f t="shared" si="7"/>
        <v>1007432.702901962</v>
      </c>
      <c r="N27" s="58">
        <f t="shared" si="7"/>
        <v>685054.2379733345</v>
      </c>
      <c r="O27" s="58">
        <f t="shared" si="7"/>
        <v>349377.66136640066</v>
      </c>
      <c r="P27" s="58"/>
      <c r="Q27" s="59">
        <f>NPV(WACC,'Attachment 3'!D27:P27)</f>
        <v>6241845.9619699735</v>
      </c>
    </row>
    <row r="28" spans="3:17" x14ac:dyDescent="0.2">
      <c r="C28" s="57" t="s">
        <v>63</v>
      </c>
      <c r="D28" s="82">
        <f>B15*B13</f>
        <v>26892.65536723164</v>
      </c>
      <c r="E28" s="82">
        <f>D28+(B15*B13)</f>
        <v>53785.310734463281</v>
      </c>
      <c r="F28" s="82">
        <f>E28+(B15*B13)</f>
        <v>80677.966101694925</v>
      </c>
      <c r="G28" s="82">
        <f t="shared" ref="G28:L28" si="8">F28</f>
        <v>80677.966101694925</v>
      </c>
      <c r="H28" s="82">
        <f t="shared" si="8"/>
        <v>80677.966101694925</v>
      </c>
      <c r="I28" s="82">
        <f t="shared" si="8"/>
        <v>80677.966101694925</v>
      </c>
      <c r="J28" s="82">
        <f t="shared" si="8"/>
        <v>80677.966101694925</v>
      </c>
      <c r="K28" s="82">
        <f t="shared" si="8"/>
        <v>80677.966101694925</v>
      </c>
      <c r="L28" s="82">
        <f t="shared" si="8"/>
        <v>80677.966101694925</v>
      </c>
      <c r="M28" s="82">
        <f>E28</f>
        <v>53785.310734463281</v>
      </c>
      <c r="N28" s="82">
        <f>D28</f>
        <v>26892.65536723164</v>
      </c>
      <c r="O28" s="82"/>
      <c r="P28" s="83"/>
      <c r="Q28" s="59">
        <f>NPV(WACC,'Attachment 3'!D28:P28)</f>
        <v>511788.12786201405</v>
      </c>
    </row>
    <row r="29" spans="3:17" s="2" customFormat="1" x14ac:dyDescent="0.2">
      <c r="C29" s="61" t="s">
        <v>50</v>
      </c>
      <c r="D29" s="62">
        <f>D27+D23+D28</f>
        <v>263376.02536723163</v>
      </c>
      <c r="E29" s="62">
        <f t="shared" ref="E29:P29" si="9">E27+E23+E28</f>
        <v>664823.76873446326</v>
      </c>
      <c r="F29" s="62">
        <f t="shared" si="9"/>
        <v>1120715.7953016949</v>
      </c>
      <c r="G29" s="62">
        <f t="shared" si="9"/>
        <v>1294868.8002936952</v>
      </c>
      <c r="H29" s="62">
        <f t="shared" si="9"/>
        <v>1385141.5556649349</v>
      </c>
      <c r="I29" s="62">
        <f t="shared" si="9"/>
        <v>1472772.5407071998</v>
      </c>
      <c r="J29" s="62">
        <f t="shared" si="9"/>
        <v>1541341.1025993107</v>
      </c>
      <c r="K29" s="62">
        <f t="shared" si="9"/>
        <v>1570554.3653292626</v>
      </c>
      <c r="L29" s="62">
        <f t="shared" si="9"/>
        <v>1600349.5345938141</v>
      </c>
      <c r="M29" s="62">
        <f t="shared" si="9"/>
        <v>1603841.5496364255</v>
      </c>
      <c r="N29" s="62">
        <f t="shared" si="9"/>
        <v>1265403.6933405662</v>
      </c>
      <c r="O29" s="62">
        <f t="shared" si="9"/>
        <v>725745.13336640061</v>
      </c>
      <c r="P29" s="62">
        <f t="shared" si="9"/>
        <v>191943.64800000004</v>
      </c>
      <c r="Q29" s="59">
        <f>NPV(WACC,'Attachment 3'!D29:P29)</f>
        <v>9704658.0236048996</v>
      </c>
    </row>
    <row r="30" spans="3:17" ht="8" customHeight="1" x14ac:dyDescent="0.2"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59"/>
    </row>
    <row r="31" spans="3:17" x14ac:dyDescent="0.2">
      <c r="C31" s="61" t="s">
        <v>41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9"/>
    </row>
    <row r="32" spans="3:17" x14ac:dyDescent="0.2">
      <c r="C32" s="65" t="s">
        <v>47</v>
      </c>
      <c r="D32" s="66">
        <f>-(((B2*B9)*B7)*B3)+-(((B2*B9)*B8)*B4)</f>
        <v>-1125000</v>
      </c>
      <c r="E32" s="66">
        <f>D32</f>
        <v>-1125000</v>
      </c>
      <c r="F32" s="66">
        <f>E32</f>
        <v>-1125000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59">
        <f>NPV(WACC,'Attachment 3'!D32:P32)</f>
        <v>-2993835.2744778926</v>
      </c>
    </row>
    <row r="33" spans="1:17" x14ac:dyDescent="0.2">
      <c r="C33" s="65" t="s">
        <v>48</v>
      </c>
      <c r="D33" s="66">
        <f>-(((B2*B10)*B7)*B5)+-(((B2*B10)*B8)*B6)</f>
        <v>-1250000</v>
      </c>
      <c r="E33" s="66">
        <f>D33</f>
        <v>-1250000</v>
      </c>
      <c r="F33" s="66">
        <f>E33</f>
        <v>-1250000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59">
        <f>NPV(WACC,'Attachment 3'!D33:P33)</f>
        <v>-3326483.6383087691</v>
      </c>
    </row>
    <row r="34" spans="1:17" x14ac:dyDescent="0.2">
      <c r="C34" s="65" t="s">
        <v>85</v>
      </c>
      <c r="D34" s="100">
        <f>SUM(D32:D33)*$B$11</f>
        <v>-188575</v>
      </c>
      <c r="E34" s="100">
        <f>SUM(E32:E33)*$B$11</f>
        <v>-188575</v>
      </c>
      <c r="F34" s="100">
        <f>SUM(F32:F33)*$B$11</f>
        <v>-188575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59">
        <f>NPV(WACC,'Attachment 3'!D34:P34)</f>
        <v>-501833.3216752609</v>
      </c>
    </row>
    <row r="35" spans="1:17" x14ac:dyDescent="0.2">
      <c r="C35" s="65" t="s">
        <v>67</v>
      </c>
      <c r="D35" s="66">
        <f>-D28</f>
        <v>-26892.65536723164</v>
      </c>
      <c r="E35" s="66">
        <f t="shared" ref="E35:P35" si="10">-E28</f>
        <v>-53785.310734463281</v>
      </c>
      <c r="F35" s="66">
        <f t="shared" si="10"/>
        <v>-80677.966101694925</v>
      </c>
      <c r="G35" s="66">
        <f t="shared" si="10"/>
        <v>-80677.966101694925</v>
      </c>
      <c r="H35" s="66">
        <f t="shared" si="10"/>
        <v>-80677.966101694925</v>
      </c>
      <c r="I35" s="66">
        <f t="shared" si="10"/>
        <v>-80677.966101694925</v>
      </c>
      <c r="J35" s="66">
        <f t="shared" si="10"/>
        <v>-80677.966101694925</v>
      </c>
      <c r="K35" s="66">
        <f t="shared" si="10"/>
        <v>-80677.966101694925</v>
      </c>
      <c r="L35" s="66">
        <f t="shared" si="10"/>
        <v>-80677.966101694925</v>
      </c>
      <c r="M35" s="66">
        <f t="shared" si="10"/>
        <v>-53785.310734463281</v>
      </c>
      <c r="N35" s="66">
        <f t="shared" si="10"/>
        <v>-26892.65536723164</v>
      </c>
      <c r="O35" s="66">
        <f t="shared" si="10"/>
        <v>0</v>
      </c>
      <c r="P35" s="66">
        <f t="shared" si="10"/>
        <v>0</v>
      </c>
      <c r="Q35" s="59">
        <f>NPV(WACC,'Attachment 3'!D35:P35)</f>
        <v>-511788.12786201405</v>
      </c>
    </row>
    <row r="36" spans="1:17" ht="16" thickBot="1" x14ac:dyDescent="0.25">
      <c r="C36" s="52" t="s">
        <v>49</v>
      </c>
      <c r="D36" s="67">
        <f>D32+D33+D35+D34</f>
        <v>-2590467.6553672315</v>
      </c>
      <c r="E36" s="67">
        <f t="shared" ref="E36:L36" si="11">E32+E33+E35+E34</f>
        <v>-2617360.3107344634</v>
      </c>
      <c r="F36" s="67">
        <f t="shared" si="11"/>
        <v>-2644252.9661016949</v>
      </c>
      <c r="G36" s="67">
        <f t="shared" si="11"/>
        <v>-80677.966101694925</v>
      </c>
      <c r="H36" s="67">
        <f t="shared" si="11"/>
        <v>-80677.966101694925</v>
      </c>
      <c r="I36" s="67">
        <f t="shared" si="11"/>
        <v>-80677.966101694925</v>
      </c>
      <c r="J36" s="67">
        <f t="shared" si="11"/>
        <v>-80677.966101694925</v>
      </c>
      <c r="K36" s="67">
        <f t="shared" si="11"/>
        <v>-80677.966101694925</v>
      </c>
      <c r="L36" s="67">
        <f t="shared" si="11"/>
        <v>-80677.966101694925</v>
      </c>
      <c r="M36" s="67">
        <f>M32+M33+M35+M34</f>
        <v>-53785.310734463281</v>
      </c>
      <c r="N36" s="67">
        <f t="shared" ref="N36" si="12">N32+N33+N35+N34</f>
        <v>-26892.65536723164</v>
      </c>
      <c r="O36" s="67">
        <f t="shared" ref="O36" si="13">O32+O33+O35+O34</f>
        <v>0</v>
      </c>
      <c r="P36" s="67">
        <f t="shared" ref="P36" si="14">P32+P33+P35+P34</f>
        <v>0</v>
      </c>
      <c r="Q36" s="68">
        <f>NPV(WACC,'Attachment 3'!D36:P36)</f>
        <v>-7333940.3623239351</v>
      </c>
    </row>
    <row r="37" spans="1:17" s="2" customFormat="1" ht="16" hidden="1" thickTop="1" x14ac:dyDescent="0.2">
      <c r="C37" s="52" t="s">
        <v>51</v>
      </c>
      <c r="D37" s="69">
        <f>SUM(D29,D36)</f>
        <v>-2327091.63</v>
      </c>
      <c r="E37" s="69">
        <f t="shared" ref="E37:P37" si="15">SUM(E29,E36)</f>
        <v>-1952536.5420000001</v>
      </c>
      <c r="F37" s="69">
        <f t="shared" si="15"/>
        <v>-1523537.1708</v>
      </c>
      <c r="G37" s="69">
        <f t="shared" si="15"/>
        <v>1214190.8341920003</v>
      </c>
      <c r="H37" s="69">
        <f t="shared" si="15"/>
        <v>1304463.5895632401</v>
      </c>
      <c r="I37" s="69">
        <f t="shared" si="15"/>
        <v>1392094.574605505</v>
      </c>
      <c r="J37" s="69">
        <f t="shared" si="15"/>
        <v>1460663.1364976158</v>
      </c>
      <c r="K37" s="69">
        <f t="shared" si="15"/>
        <v>1489876.3992275677</v>
      </c>
      <c r="L37" s="69">
        <f t="shared" si="15"/>
        <v>1519671.5684921192</v>
      </c>
      <c r="M37" s="69">
        <f t="shared" si="15"/>
        <v>1550056.2389019621</v>
      </c>
      <c r="N37" s="69">
        <f t="shared" si="15"/>
        <v>1238511.0379733345</v>
      </c>
      <c r="O37" s="69">
        <f t="shared" si="15"/>
        <v>725745.13336640061</v>
      </c>
      <c r="P37" s="69">
        <f t="shared" si="15"/>
        <v>191943.64800000004</v>
      </c>
      <c r="Q37" s="59">
        <f>NPV(WACC,'Attachment 3'!D37:P37)</f>
        <v>2370717.6612809636</v>
      </c>
    </row>
    <row r="38" spans="1:17" s="2" customFormat="1" ht="17" thickTop="1" thickBot="1" x14ac:dyDescent="0.25">
      <c r="B38" s="43" t="s">
        <v>53</v>
      </c>
      <c r="C38" s="75" t="s">
        <v>52</v>
      </c>
      <c r="D38" s="76">
        <f>D37/(1-0.001025)</f>
        <v>-2329479.3463299884</v>
      </c>
      <c r="E38" s="76">
        <f t="shared" ref="E38:P38" si="16">E37/(1-0.001025)</f>
        <v>-1954539.9454440805</v>
      </c>
      <c r="F38" s="76">
        <f t="shared" si="16"/>
        <v>-1525100.3987086765</v>
      </c>
      <c r="G38" s="76">
        <f t="shared" si="16"/>
        <v>1215436.6567651846</v>
      </c>
      <c r="H38" s="76">
        <f t="shared" si="16"/>
        <v>1305802.0366508071</v>
      </c>
      <c r="I38" s="76">
        <f t="shared" si="16"/>
        <v>1393522.93561451</v>
      </c>
      <c r="J38" s="76">
        <f t="shared" si="16"/>
        <v>1462161.8523963222</v>
      </c>
      <c r="K38" s="76">
        <f t="shared" si="16"/>
        <v>1491405.0894442482</v>
      </c>
      <c r="L38" s="76">
        <f t="shared" si="16"/>
        <v>1521230.8300929645</v>
      </c>
      <c r="M38" s="76">
        <f t="shared" si="16"/>
        <v>1551646.6767456264</v>
      </c>
      <c r="N38" s="76">
        <f t="shared" si="16"/>
        <v>1239781.8143330261</v>
      </c>
      <c r="O38" s="76">
        <f t="shared" si="16"/>
        <v>726489.78539643204</v>
      </c>
      <c r="P38" s="76">
        <f t="shared" si="16"/>
        <v>192140.59210690964</v>
      </c>
      <c r="Q38" s="77">
        <f>NPV(WACC,'Attachment 3'!D38:P38)</f>
        <v>2373150.1401746413</v>
      </c>
    </row>
    <row r="39" spans="1:17" ht="16" thickBot="1" x14ac:dyDescent="0.25">
      <c r="C39" s="6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</row>
    <row r="40" spans="1:17" ht="16" thickBot="1" x14ac:dyDescent="0.25"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 t="s">
        <v>26</v>
      </c>
      <c r="P40" s="73">
        <f>Q38</f>
        <v>2373150.1401746413</v>
      </c>
      <c r="Q40" s="74"/>
    </row>
    <row r="43" spans="1:17" ht="16" thickBot="1" x14ac:dyDescent="0.25"/>
    <row r="44" spans="1:17" x14ac:dyDescent="0.2">
      <c r="B44" s="98" t="s">
        <v>77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7"/>
    </row>
    <row r="45" spans="1:17" x14ac:dyDescent="0.2">
      <c r="B45" s="96" t="s">
        <v>75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7"/>
    </row>
    <row r="46" spans="1:17" x14ac:dyDescent="0.2">
      <c r="A46" s="85"/>
      <c r="B46" s="107">
        <v>2020</v>
      </c>
      <c r="C46" s="44" t="s">
        <v>4</v>
      </c>
      <c r="D46" s="88">
        <v>88.681263749999971</v>
      </c>
      <c r="E46" s="88">
        <v>101.60901899999998</v>
      </c>
      <c r="F46" s="88">
        <v>106.0905114</v>
      </c>
      <c r="G46" s="88">
        <v>109.86585827400005</v>
      </c>
      <c r="H46" s="88">
        <v>113.505874695405</v>
      </c>
      <c r="I46" s="88">
        <v>116.33901182568809</v>
      </c>
      <c r="J46" s="88">
        <v>118.66579206220194</v>
      </c>
      <c r="K46" s="88">
        <v>121.03910790344598</v>
      </c>
      <c r="L46" s="88">
        <v>123.4598900615149</v>
      </c>
      <c r="M46" s="88">
        <v>125.92908786274526</v>
      </c>
      <c r="N46" s="89">
        <v>128.4476696200002</v>
      </c>
    </row>
    <row r="47" spans="1:17" x14ac:dyDescent="0.2">
      <c r="A47" s="85"/>
      <c r="B47" s="107"/>
      <c r="C47" s="44" t="s">
        <v>3</v>
      </c>
      <c r="D47" s="88">
        <v>0</v>
      </c>
      <c r="E47" s="88">
        <v>34.12773</v>
      </c>
      <c r="F47" s="88">
        <v>52.386749999999985</v>
      </c>
      <c r="G47" s="88">
        <v>48.576996000000008</v>
      </c>
      <c r="H47" s="88">
        <v>49.55207399999999</v>
      </c>
      <c r="I47" s="88">
        <v>57.672809999999998</v>
      </c>
      <c r="J47" s="88">
        <v>63.917099999999998</v>
      </c>
      <c r="K47" s="88">
        <v>65.195441999999986</v>
      </c>
      <c r="L47" s="88">
        <v>66.499055999999996</v>
      </c>
      <c r="M47" s="88">
        <v>67.827942000000007</v>
      </c>
      <c r="N47" s="89">
        <v>69.182099999999991</v>
      </c>
    </row>
    <row r="48" spans="1:17" x14ac:dyDescent="0.2">
      <c r="A48" s="85"/>
      <c r="B48" s="107">
        <v>2021</v>
      </c>
      <c r="C48" s="44" t="s">
        <v>4</v>
      </c>
      <c r="D48" s="88">
        <v>93.402672749999979</v>
      </c>
      <c r="E48" s="88">
        <v>106.0905114</v>
      </c>
      <c r="F48" s="88">
        <v>109.86585827400005</v>
      </c>
      <c r="G48" s="88">
        <v>113.505874695405</v>
      </c>
      <c r="H48" s="88">
        <v>116.33901182568809</v>
      </c>
      <c r="I48" s="88">
        <v>118.66579206220194</v>
      </c>
      <c r="J48" s="88">
        <v>121.03910790344598</v>
      </c>
      <c r="K48" s="88">
        <v>123.4598900615149</v>
      </c>
      <c r="L48" s="88">
        <v>125.92908786274526</v>
      </c>
      <c r="M48" s="88">
        <v>128.4476696200002</v>
      </c>
      <c r="N48" s="89">
        <v>131.01662301240026</v>
      </c>
    </row>
    <row r="49" spans="1:14" x14ac:dyDescent="0.2">
      <c r="A49" s="85"/>
      <c r="B49" s="107"/>
      <c r="C49" s="44" t="s">
        <v>3</v>
      </c>
      <c r="D49" s="88">
        <v>0</v>
      </c>
      <c r="E49" s="88">
        <v>28.009799999999998</v>
      </c>
      <c r="F49" s="88">
        <v>48.576996000000008</v>
      </c>
      <c r="G49" s="88">
        <v>49.55207399999999</v>
      </c>
      <c r="H49" s="88">
        <v>57.672809999999998</v>
      </c>
      <c r="I49" s="88">
        <v>63.917099999999998</v>
      </c>
      <c r="J49" s="88">
        <v>65.195441999999986</v>
      </c>
      <c r="K49" s="88">
        <v>66.499055999999996</v>
      </c>
      <c r="L49" s="88">
        <v>67.827942000000007</v>
      </c>
      <c r="M49" s="88">
        <v>69.182099999999991</v>
      </c>
      <c r="N49" s="89">
        <v>70.568900999999997</v>
      </c>
    </row>
    <row r="50" spans="1:14" x14ac:dyDescent="0.2">
      <c r="A50" s="85"/>
      <c r="B50" s="107">
        <v>2022</v>
      </c>
      <c r="C50" s="44" t="s">
        <v>4</v>
      </c>
      <c r="D50" s="88">
        <v>97.436613150000014</v>
      </c>
      <c r="E50" s="88">
        <v>109.86585827400005</v>
      </c>
      <c r="F50" s="88">
        <v>113.505874695405</v>
      </c>
      <c r="G50" s="88">
        <v>116.33901182568809</v>
      </c>
      <c r="H50" s="88">
        <v>118.66579206220194</v>
      </c>
      <c r="I50" s="88">
        <v>121.03910790344598</v>
      </c>
      <c r="J50" s="88">
        <v>123.4598900615149</v>
      </c>
      <c r="K50" s="88">
        <v>125.92908786274526</v>
      </c>
      <c r="L50" s="88">
        <v>128.4476696200002</v>
      </c>
      <c r="M50" s="88">
        <v>131.01662301240026</v>
      </c>
      <c r="N50" s="89">
        <v>133.63695547264825</v>
      </c>
    </row>
    <row r="51" spans="1:14" x14ac:dyDescent="0.2">
      <c r="A51" s="85"/>
      <c r="B51" s="107"/>
      <c r="C51" s="44" t="s">
        <v>3</v>
      </c>
      <c r="D51" s="88">
        <v>0</v>
      </c>
      <c r="E51" s="88">
        <v>28.569995999999996</v>
      </c>
      <c r="F51" s="88">
        <v>49.55207399999999</v>
      </c>
      <c r="G51" s="88">
        <v>57.672809999999998</v>
      </c>
      <c r="H51" s="88">
        <v>63.917099999999998</v>
      </c>
      <c r="I51" s="88">
        <v>65.195441999999986</v>
      </c>
      <c r="J51" s="88">
        <v>66.499055999999996</v>
      </c>
      <c r="K51" s="88">
        <v>67.827942000000007</v>
      </c>
      <c r="L51" s="88">
        <v>69.182099999999991</v>
      </c>
      <c r="M51" s="88">
        <v>70.568900999999997</v>
      </c>
      <c r="N51" s="89">
        <v>71.978868000000006</v>
      </c>
    </row>
    <row r="52" spans="1:14" x14ac:dyDescent="0.2">
      <c r="A52" s="85"/>
      <c r="B52" s="92" t="s">
        <v>76</v>
      </c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1:14" x14ac:dyDescent="0.2">
      <c r="A53" s="85"/>
      <c r="B53" s="107">
        <v>2020</v>
      </c>
      <c r="C53" s="44" t="s">
        <v>4</v>
      </c>
      <c r="D53" s="88">
        <v>100.50543225000003</v>
      </c>
      <c r="E53" s="88">
        <v>115.15688820000003</v>
      </c>
      <c r="F53" s="88">
        <v>120.23591292</v>
      </c>
      <c r="G53" s="88">
        <v>124.51463937720003</v>
      </c>
      <c r="H53" s="88">
        <v>128.63999132145904</v>
      </c>
      <c r="I53" s="88">
        <v>131.85088006911323</v>
      </c>
      <c r="J53" s="88">
        <v>134.48789767049556</v>
      </c>
      <c r="K53" s="88">
        <v>137.17765562390545</v>
      </c>
      <c r="L53" s="88">
        <v>139.92120873638362</v>
      </c>
      <c r="M53" s="88">
        <v>142.71963291111129</v>
      </c>
      <c r="N53" s="89">
        <v>145.57402556933357</v>
      </c>
    </row>
    <row r="54" spans="1:14" x14ac:dyDescent="0.2">
      <c r="A54" s="85"/>
      <c r="B54" s="107"/>
      <c r="C54" s="44" t="s">
        <v>3</v>
      </c>
      <c r="D54" s="88">
        <v>0</v>
      </c>
      <c r="E54" s="88">
        <v>38.678093999999994</v>
      </c>
      <c r="F54" s="88">
        <v>59.371649999999995</v>
      </c>
      <c r="G54" s="88">
        <v>55.053928800000008</v>
      </c>
      <c r="H54" s="88">
        <v>56.159017199999994</v>
      </c>
      <c r="I54" s="88">
        <v>65.362517999999994</v>
      </c>
      <c r="J54" s="88">
        <v>72.43938</v>
      </c>
      <c r="K54" s="88">
        <v>73.888167599999989</v>
      </c>
      <c r="L54" s="88">
        <v>75.365596799999992</v>
      </c>
      <c r="M54" s="88">
        <v>76.871667599999981</v>
      </c>
      <c r="N54" s="89">
        <v>78.406379999999999</v>
      </c>
    </row>
    <row r="55" spans="1:14" x14ac:dyDescent="0.2">
      <c r="A55" s="85"/>
      <c r="B55" s="107">
        <v>2021</v>
      </c>
      <c r="C55" s="44" t="s">
        <v>4</v>
      </c>
      <c r="D55" s="88">
        <v>105.85636245000002</v>
      </c>
      <c r="E55" s="88">
        <v>120.23591292</v>
      </c>
      <c r="F55" s="88">
        <v>124.51463937720003</v>
      </c>
      <c r="G55" s="88">
        <v>128.63999132145904</v>
      </c>
      <c r="H55" s="88">
        <v>131.85088006911323</v>
      </c>
      <c r="I55" s="88">
        <v>134.48789767049556</v>
      </c>
      <c r="J55" s="88">
        <v>137.17765562390545</v>
      </c>
      <c r="K55" s="88">
        <v>139.92120873638362</v>
      </c>
      <c r="L55" s="88">
        <v>142.71963291111129</v>
      </c>
      <c r="M55" s="88">
        <v>145.57402556933357</v>
      </c>
      <c r="N55" s="89">
        <v>148.48550608072026</v>
      </c>
    </row>
    <row r="56" spans="1:14" x14ac:dyDescent="0.2">
      <c r="A56" s="85"/>
      <c r="B56" s="107"/>
      <c r="C56" s="44" t="s">
        <v>3</v>
      </c>
      <c r="D56" s="88">
        <v>0</v>
      </c>
      <c r="E56" s="88">
        <v>31.744440000000001</v>
      </c>
      <c r="F56" s="88">
        <v>55.053928800000008</v>
      </c>
      <c r="G56" s="88">
        <v>56.159017199999994</v>
      </c>
      <c r="H56" s="88">
        <v>65.362517999999994</v>
      </c>
      <c r="I56" s="88">
        <v>72.43938</v>
      </c>
      <c r="J56" s="88">
        <v>73.888167599999989</v>
      </c>
      <c r="K56" s="88">
        <v>75.365596799999992</v>
      </c>
      <c r="L56" s="88">
        <v>76.871667599999981</v>
      </c>
      <c r="M56" s="88">
        <v>78.406379999999999</v>
      </c>
      <c r="N56" s="89">
        <v>79.978087799999997</v>
      </c>
    </row>
    <row r="57" spans="1:14" x14ac:dyDescent="0.2">
      <c r="A57" s="85"/>
      <c r="B57" s="107">
        <v>2022</v>
      </c>
      <c r="C57" s="44" t="s">
        <v>4</v>
      </c>
      <c r="D57" s="88">
        <v>110.42816157</v>
      </c>
      <c r="E57" s="88">
        <v>124.51463937720003</v>
      </c>
      <c r="F57" s="88">
        <v>128.63999132145904</v>
      </c>
      <c r="G57" s="88">
        <v>131.85088006911323</v>
      </c>
      <c r="H57" s="88">
        <v>134.48789767049556</v>
      </c>
      <c r="I57" s="88">
        <v>137.17765562390545</v>
      </c>
      <c r="J57" s="88">
        <v>139.92120873638362</v>
      </c>
      <c r="K57" s="88">
        <v>142.71963291111129</v>
      </c>
      <c r="L57" s="88">
        <v>145.57402556933357</v>
      </c>
      <c r="M57" s="88">
        <v>148.48550608072026</v>
      </c>
      <c r="N57" s="89">
        <v>151.4552162023347</v>
      </c>
    </row>
    <row r="58" spans="1:14" ht="16" thickBot="1" x14ac:dyDescent="0.25">
      <c r="A58" s="85"/>
      <c r="B58" s="108"/>
      <c r="C58" s="45" t="s">
        <v>3</v>
      </c>
      <c r="D58" s="90">
        <v>0</v>
      </c>
      <c r="E58" s="90">
        <v>32.379328800000003</v>
      </c>
      <c r="F58" s="90">
        <v>56.159017199999994</v>
      </c>
      <c r="G58" s="90">
        <v>65.362517999999994</v>
      </c>
      <c r="H58" s="90">
        <v>72.43938</v>
      </c>
      <c r="I58" s="90">
        <v>73.888167599999989</v>
      </c>
      <c r="J58" s="90">
        <v>75.365596799999992</v>
      </c>
      <c r="K58" s="90">
        <v>76.871667599999981</v>
      </c>
      <c r="L58" s="90">
        <v>78.406379999999999</v>
      </c>
      <c r="M58" s="90">
        <v>79.978087799999997</v>
      </c>
      <c r="N58" s="91">
        <v>81.576050400000014</v>
      </c>
    </row>
  </sheetData>
  <mergeCells count="7">
    <mergeCell ref="B57:B58"/>
    <mergeCell ref="B50:B51"/>
    <mergeCell ref="N2:O2"/>
    <mergeCell ref="B46:B47"/>
    <mergeCell ref="B48:B49"/>
    <mergeCell ref="B53:B54"/>
    <mergeCell ref="B55:B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25BC-ABEB-FF45-8739-7BA29BB95183}">
  <dimension ref="A1:O58"/>
  <sheetViews>
    <sheetView topLeftCell="A4" zoomScale="125" zoomScaleNormal="125" workbookViewId="0">
      <selection activeCell="A37" sqref="A37:XFD37"/>
    </sheetView>
  </sheetViews>
  <sheetFormatPr baseColWidth="10" defaultColWidth="11.5" defaultRowHeight="15" x14ac:dyDescent="0.2"/>
  <cols>
    <col min="1" max="1" width="26.6640625" bestFit="1" customWidth="1"/>
    <col min="2" max="2" width="9.83203125" bestFit="1" customWidth="1"/>
    <col min="3" max="3" width="27.1640625" bestFit="1" customWidth="1"/>
    <col min="4" max="4" width="12.5" customWidth="1"/>
    <col min="5" max="6" width="12.6640625" bestFit="1" customWidth="1"/>
    <col min="7" max="14" width="12.6640625" customWidth="1"/>
    <col min="15" max="15" width="12.1640625" bestFit="1" customWidth="1"/>
  </cols>
  <sheetData>
    <row r="1" spans="1:14" x14ac:dyDescent="0.2">
      <c r="J1" s="101"/>
      <c r="K1" s="101"/>
      <c r="L1" s="101"/>
      <c r="M1" s="101"/>
      <c r="N1" s="101"/>
    </row>
    <row r="2" spans="1:14" x14ac:dyDescent="0.2">
      <c r="A2" t="s">
        <v>42</v>
      </c>
      <c r="B2" s="37">
        <v>1</v>
      </c>
      <c r="J2" s="44"/>
      <c r="K2" s="101"/>
      <c r="L2" s="101"/>
      <c r="M2" s="101"/>
      <c r="N2" s="104"/>
    </row>
    <row r="3" spans="1:14" x14ac:dyDescent="0.2">
      <c r="A3" t="s">
        <v>54</v>
      </c>
      <c r="B3" s="41">
        <v>850</v>
      </c>
      <c r="J3" s="44"/>
      <c r="K3" s="103"/>
      <c r="L3" s="103"/>
      <c r="M3" s="103"/>
      <c r="N3" s="103"/>
    </row>
    <row r="4" spans="1:14" x14ac:dyDescent="0.2">
      <c r="A4" t="s">
        <v>55</v>
      </c>
      <c r="B4" s="41">
        <v>950</v>
      </c>
      <c r="J4" s="44"/>
      <c r="K4" s="103"/>
      <c r="L4" s="103"/>
      <c r="M4" s="103"/>
      <c r="N4" s="42"/>
    </row>
    <row r="5" spans="1:14" x14ac:dyDescent="0.2">
      <c r="A5" t="s">
        <v>56</v>
      </c>
      <c r="B5" s="41">
        <v>950</v>
      </c>
      <c r="J5" s="44"/>
      <c r="K5" s="103"/>
      <c r="L5" s="103"/>
      <c r="M5" s="103"/>
      <c r="N5" s="42"/>
    </row>
    <row r="6" spans="1:14" x14ac:dyDescent="0.2">
      <c r="A6" t="s">
        <v>57</v>
      </c>
      <c r="B6" s="41">
        <v>1050</v>
      </c>
      <c r="J6" s="44"/>
      <c r="K6" s="44"/>
      <c r="L6" s="44"/>
      <c r="M6" s="44"/>
      <c r="N6" s="44"/>
    </row>
    <row r="7" spans="1:14" x14ac:dyDescent="0.2">
      <c r="A7" t="s">
        <v>46</v>
      </c>
      <c r="B7" s="38">
        <f>1-B8</f>
        <v>0.5</v>
      </c>
      <c r="J7" s="44"/>
      <c r="K7" s="44"/>
      <c r="L7" s="44"/>
      <c r="M7" s="44"/>
      <c r="N7" s="44"/>
    </row>
    <row r="8" spans="1:14" x14ac:dyDescent="0.2">
      <c r="A8" t="s">
        <v>45</v>
      </c>
      <c r="B8" s="46">
        <v>0.5</v>
      </c>
    </row>
    <row r="9" spans="1:14" x14ac:dyDescent="0.2">
      <c r="A9" t="s">
        <v>43</v>
      </c>
      <c r="B9" s="47">
        <v>0.5</v>
      </c>
    </row>
    <row r="10" spans="1:14" x14ac:dyDescent="0.2">
      <c r="A10" t="s">
        <v>44</v>
      </c>
      <c r="B10" s="38">
        <f>1-B9</f>
        <v>0.5</v>
      </c>
    </row>
    <row r="11" spans="1:14" x14ac:dyDescent="0.2">
      <c r="A11" t="s">
        <v>86</v>
      </c>
      <c r="B11" s="102">
        <v>7.9399999999999998E-2</v>
      </c>
    </row>
    <row r="12" spans="1:14" x14ac:dyDescent="0.2">
      <c r="B12" s="99"/>
    </row>
    <row r="13" spans="1:14" x14ac:dyDescent="0.2">
      <c r="A13" t="s">
        <v>64</v>
      </c>
      <c r="B13" s="39">
        <f>'Communication Fee'!C4*12</f>
        <v>47.6</v>
      </c>
      <c r="C13" s="39"/>
      <c r="D13" s="39"/>
    </row>
    <row r="14" spans="1:14" x14ac:dyDescent="0.2">
      <c r="A14" t="s">
        <v>66</v>
      </c>
      <c r="B14" s="80">
        <v>4.4249999999999998</v>
      </c>
      <c r="C14" s="79"/>
      <c r="D14" s="39"/>
    </row>
    <row r="15" spans="1:14" x14ac:dyDescent="0.2">
      <c r="A15" t="s">
        <v>65</v>
      </c>
      <c r="B15" s="81">
        <v>1</v>
      </c>
      <c r="C15" s="79"/>
      <c r="D15" s="39"/>
    </row>
    <row r="16" spans="1:14" x14ac:dyDescent="0.2">
      <c r="C16" s="39"/>
      <c r="D16" s="39"/>
    </row>
    <row r="17" spans="3:15" ht="16" thickBot="1" x14ac:dyDescent="0.25"/>
    <row r="18" spans="3:15" x14ac:dyDescent="0.2">
      <c r="C18" s="49" t="s">
        <v>2</v>
      </c>
      <c r="D18" s="50">
        <v>1</v>
      </c>
      <c r="E18" s="50">
        <v>2</v>
      </c>
      <c r="F18" s="50">
        <v>3</v>
      </c>
      <c r="G18" s="50">
        <v>4</v>
      </c>
      <c r="H18" s="50">
        <v>5</v>
      </c>
      <c r="I18" s="50">
        <v>6</v>
      </c>
      <c r="J18" s="50">
        <v>7</v>
      </c>
      <c r="K18" s="50">
        <v>8</v>
      </c>
      <c r="L18" s="50">
        <v>9</v>
      </c>
      <c r="M18" s="50">
        <v>10</v>
      </c>
      <c r="N18" s="50">
        <v>11</v>
      </c>
      <c r="O18" s="51" t="s">
        <v>26</v>
      </c>
    </row>
    <row r="19" spans="3:15" x14ac:dyDescent="0.2">
      <c r="C19" s="52" t="s">
        <v>40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3:15" ht="15" customHeight="1" x14ac:dyDescent="0.2">
      <c r="C20" s="55" t="s">
        <v>79</v>
      </c>
      <c r="D20" s="56">
        <f t="shared" ref="D20:N20" si="0">($B$2*$B$9 *D47) + ($B$2*$B$10*D54)</f>
        <v>0</v>
      </c>
      <c r="E20" s="56">
        <f t="shared" si="0"/>
        <v>36.402912000000001</v>
      </c>
      <c r="F20" s="56">
        <f t="shared" si="0"/>
        <v>55.87919999999999</v>
      </c>
      <c r="G20" s="56">
        <f t="shared" si="0"/>
        <v>51.815462400000008</v>
      </c>
      <c r="H20" s="56">
        <f t="shared" si="0"/>
        <v>52.855545599999992</v>
      </c>
      <c r="I20" s="56">
        <f t="shared" si="0"/>
        <v>61.517663999999996</v>
      </c>
      <c r="J20" s="56">
        <f t="shared" si="0"/>
        <v>68.178240000000002</v>
      </c>
      <c r="K20" s="56">
        <f t="shared" si="0"/>
        <v>69.541804799999994</v>
      </c>
      <c r="L20" s="56">
        <f t="shared" si="0"/>
        <v>70.932326399999994</v>
      </c>
      <c r="M20" s="56">
        <f t="shared" si="0"/>
        <v>72.349804799999987</v>
      </c>
      <c r="N20" s="56">
        <f t="shared" si="0"/>
        <v>73.794240000000002</v>
      </c>
      <c r="O20" s="54"/>
    </row>
    <row r="21" spans="3:15" ht="15" customHeight="1" x14ac:dyDescent="0.2">
      <c r="C21" s="55" t="s">
        <v>81</v>
      </c>
      <c r="D21" s="56">
        <v>0</v>
      </c>
      <c r="E21" s="56">
        <f t="shared" ref="E21" si="1">($B$2*$B$9*D49) + ($B$2*$B$10*D56)</f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4"/>
    </row>
    <row r="22" spans="3:15" ht="15" customHeight="1" x14ac:dyDescent="0.2">
      <c r="C22" s="55" t="s">
        <v>80</v>
      </c>
      <c r="D22" s="56">
        <v>0</v>
      </c>
      <c r="E22" s="56">
        <v>0</v>
      </c>
      <c r="F22" s="56">
        <f t="shared" ref="F22" si="2">($B$2*$B$9*D51) + ($B$2*$B$10*D58)</f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4"/>
    </row>
    <row r="23" spans="3:15" x14ac:dyDescent="0.2">
      <c r="C23" s="57" t="s">
        <v>32</v>
      </c>
      <c r="D23" s="58">
        <f>SUM(D20:D22)</f>
        <v>0</v>
      </c>
      <c r="E23" s="58">
        <f t="shared" ref="E23:N23" si="3">SUM(E20:E22)</f>
        <v>36.402912000000001</v>
      </c>
      <c r="F23" s="58">
        <f t="shared" si="3"/>
        <v>55.87919999999999</v>
      </c>
      <c r="G23" s="58">
        <f t="shared" si="3"/>
        <v>51.815462400000008</v>
      </c>
      <c r="H23" s="58">
        <f t="shared" si="3"/>
        <v>52.855545599999992</v>
      </c>
      <c r="I23" s="58">
        <f t="shared" si="3"/>
        <v>61.517663999999996</v>
      </c>
      <c r="J23" s="58">
        <f t="shared" si="3"/>
        <v>68.178240000000002</v>
      </c>
      <c r="K23" s="58">
        <f t="shared" si="3"/>
        <v>69.541804799999994</v>
      </c>
      <c r="L23" s="58">
        <f t="shared" si="3"/>
        <v>70.932326399999994</v>
      </c>
      <c r="M23" s="58">
        <f t="shared" si="3"/>
        <v>72.349804799999987</v>
      </c>
      <c r="N23" s="58">
        <f t="shared" si="3"/>
        <v>73.794240000000002</v>
      </c>
      <c r="O23" s="59">
        <f>NPV(WACC,'Single kW'!D23:N23)</f>
        <v>407.39418459855244</v>
      </c>
    </row>
    <row r="24" spans="3:15" ht="15" customHeight="1" x14ac:dyDescent="0.2">
      <c r="C24" s="60" t="s">
        <v>82</v>
      </c>
      <c r="D24" s="58">
        <f t="shared" ref="D24:M24" si="4">($B$2*$B$9*D46) + ($B$2*$B$10*D53)</f>
        <v>94.593347999999992</v>
      </c>
      <c r="E24" s="58">
        <f t="shared" si="4"/>
        <v>108.38295360000001</v>
      </c>
      <c r="F24" s="58">
        <f t="shared" si="4"/>
        <v>113.16321216</v>
      </c>
      <c r="G24" s="58">
        <f t="shared" si="4"/>
        <v>117.19024882560004</v>
      </c>
      <c r="H24" s="58">
        <f t="shared" si="4"/>
        <v>121.07293300843202</v>
      </c>
      <c r="I24" s="58">
        <f t="shared" si="4"/>
        <v>124.09494594740066</v>
      </c>
      <c r="J24" s="58">
        <f t="shared" si="4"/>
        <v>126.57684486634875</v>
      </c>
      <c r="K24" s="58">
        <f t="shared" si="4"/>
        <v>129.10838176367571</v>
      </c>
      <c r="L24" s="58">
        <f t="shared" si="4"/>
        <v>131.69054939894926</v>
      </c>
      <c r="M24" s="58">
        <f t="shared" si="4"/>
        <v>134.32436038692828</v>
      </c>
      <c r="N24" s="58"/>
      <c r="O24" s="59"/>
    </row>
    <row r="25" spans="3:15" x14ac:dyDescent="0.2">
      <c r="C25" s="60" t="s">
        <v>83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9"/>
    </row>
    <row r="26" spans="3:15" x14ac:dyDescent="0.2">
      <c r="C26" s="60" t="s">
        <v>84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9"/>
    </row>
    <row r="27" spans="3:15" x14ac:dyDescent="0.2">
      <c r="C27" s="57" t="s">
        <v>4</v>
      </c>
      <c r="D27" s="58">
        <f>SUM(D24:D26)</f>
        <v>94.593347999999992</v>
      </c>
      <c r="E27" s="58">
        <f t="shared" ref="E27:N27" si="5">SUM(E24:E26)</f>
        <v>108.38295360000001</v>
      </c>
      <c r="F27" s="58">
        <f t="shared" si="5"/>
        <v>113.16321216</v>
      </c>
      <c r="G27" s="58">
        <f t="shared" si="5"/>
        <v>117.19024882560004</v>
      </c>
      <c r="H27" s="58">
        <f t="shared" si="5"/>
        <v>121.07293300843202</v>
      </c>
      <c r="I27" s="58">
        <f t="shared" si="5"/>
        <v>124.09494594740066</v>
      </c>
      <c r="J27" s="58">
        <f t="shared" si="5"/>
        <v>126.57684486634875</v>
      </c>
      <c r="K27" s="58">
        <f t="shared" si="5"/>
        <v>129.10838176367571</v>
      </c>
      <c r="L27" s="58">
        <f t="shared" si="5"/>
        <v>131.69054939894926</v>
      </c>
      <c r="M27" s="58">
        <f t="shared" si="5"/>
        <v>134.32436038692828</v>
      </c>
      <c r="N27" s="58">
        <f t="shared" si="5"/>
        <v>0</v>
      </c>
      <c r="O27" s="59">
        <f>NPV(WACC,'Single kW'!D27:N27)</f>
        <v>859.29825964905785</v>
      </c>
    </row>
    <row r="28" spans="3:15" x14ac:dyDescent="0.2">
      <c r="C28" s="57" t="s">
        <v>63</v>
      </c>
      <c r="D28" s="82">
        <f>B15*B13</f>
        <v>47.6</v>
      </c>
      <c r="E28" s="82">
        <f>D28</f>
        <v>47.6</v>
      </c>
      <c r="F28" s="82">
        <f t="shared" ref="F28:M28" si="6">E28</f>
        <v>47.6</v>
      </c>
      <c r="G28" s="82">
        <f t="shared" si="6"/>
        <v>47.6</v>
      </c>
      <c r="H28" s="82">
        <f t="shared" si="6"/>
        <v>47.6</v>
      </c>
      <c r="I28" s="82">
        <f t="shared" si="6"/>
        <v>47.6</v>
      </c>
      <c r="J28" s="82">
        <f t="shared" si="6"/>
        <v>47.6</v>
      </c>
      <c r="K28" s="82">
        <f t="shared" si="6"/>
        <v>47.6</v>
      </c>
      <c r="L28" s="82">
        <f t="shared" si="6"/>
        <v>47.6</v>
      </c>
      <c r="M28" s="82">
        <f t="shared" si="6"/>
        <v>47.6</v>
      </c>
      <c r="N28" s="82">
        <v>0</v>
      </c>
      <c r="O28" s="105">
        <f>NPV(WACC,'Single kW'!D28:N28)</f>
        <v>346.39076801345334</v>
      </c>
    </row>
    <row r="29" spans="3:15" s="2" customFormat="1" x14ac:dyDescent="0.2">
      <c r="C29" s="61" t="s">
        <v>50</v>
      </c>
      <c r="D29" s="62">
        <f>D27+D23+D28</f>
        <v>142.19334799999999</v>
      </c>
      <c r="E29" s="62">
        <f t="shared" ref="E29:N29" si="7">E27+E23+E28</f>
        <v>192.38586560000002</v>
      </c>
      <c r="F29" s="62">
        <f t="shared" si="7"/>
        <v>216.64241215999999</v>
      </c>
      <c r="G29" s="62">
        <f t="shared" si="7"/>
        <v>216.60571122560003</v>
      </c>
      <c r="H29" s="62">
        <f t="shared" si="7"/>
        <v>221.52847860843201</v>
      </c>
      <c r="I29" s="62">
        <f t="shared" si="7"/>
        <v>233.21260994740064</v>
      </c>
      <c r="J29" s="62">
        <f t="shared" si="7"/>
        <v>242.35508486634873</v>
      </c>
      <c r="K29" s="62">
        <f t="shared" si="7"/>
        <v>246.2501865636757</v>
      </c>
      <c r="L29" s="62">
        <f t="shared" si="7"/>
        <v>250.22287579894925</v>
      </c>
      <c r="M29" s="62">
        <f t="shared" si="7"/>
        <v>254.27416518692826</v>
      </c>
      <c r="N29" s="62">
        <f t="shared" si="7"/>
        <v>73.794240000000002</v>
      </c>
      <c r="O29" s="59">
        <f>NPV(WACC,'Single kW'!D29:N29)</f>
        <v>1613.0832122610636</v>
      </c>
    </row>
    <row r="30" spans="3:15" ht="8" customHeight="1" x14ac:dyDescent="0.2"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59"/>
    </row>
    <row r="31" spans="3:15" x14ac:dyDescent="0.2">
      <c r="C31" s="61" t="s">
        <v>41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9"/>
    </row>
    <row r="32" spans="3:15" hidden="1" x14ac:dyDescent="0.2">
      <c r="C32" s="65" t="s">
        <v>47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59">
        <f>NPV(WACC,'Single kW'!D32:N32)</f>
        <v>0</v>
      </c>
    </row>
    <row r="33" spans="1:15" x14ac:dyDescent="0.2">
      <c r="C33" s="65" t="s">
        <v>48</v>
      </c>
      <c r="D33" s="66">
        <v>-950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59">
        <v>-950</v>
      </c>
    </row>
    <row r="34" spans="1:15" x14ac:dyDescent="0.2">
      <c r="C34" s="65" t="s">
        <v>85</v>
      </c>
      <c r="D34" s="100">
        <f>SUM(D32:D33)*$B$11</f>
        <v>-75.429999999999993</v>
      </c>
      <c r="E34" s="100">
        <f>SUM(E32:E33)*$B$11</f>
        <v>0</v>
      </c>
      <c r="F34" s="100">
        <f>SUM(F32:F33)*$B$11</f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59">
        <v>-75</v>
      </c>
    </row>
    <row r="35" spans="1:15" x14ac:dyDescent="0.2">
      <c r="C35" s="65" t="s">
        <v>67</v>
      </c>
      <c r="D35" s="66">
        <f>-D28</f>
        <v>-47.6</v>
      </c>
      <c r="E35" s="66">
        <f t="shared" ref="E35:N35" si="8">-E28</f>
        <v>-47.6</v>
      </c>
      <c r="F35" s="66">
        <f t="shared" si="8"/>
        <v>-47.6</v>
      </c>
      <c r="G35" s="66">
        <f t="shared" si="8"/>
        <v>-47.6</v>
      </c>
      <c r="H35" s="66">
        <f t="shared" si="8"/>
        <v>-47.6</v>
      </c>
      <c r="I35" s="66">
        <f t="shared" si="8"/>
        <v>-47.6</v>
      </c>
      <c r="J35" s="66">
        <f t="shared" si="8"/>
        <v>-47.6</v>
      </c>
      <c r="K35" s="66">
        <f t="shared" si="8"/>
        <v>-47.6</v>
      </c>
      <c r="L35" s="66">
        <f t="shared" si="8"/>
        <v>-47.6</v>
      </c>
      <c r="M35" s="66">
        <f t="shared" si="8"/>
        <v>-47.6</v>
      </c>
      <c r="N35" s="66">
        <f t="shared" si="8"/>
        <v>0</v>
      </c>
      <c r="O35" s="59">
        <f>NPV(WACC,'Single kW'!D35:N35)</f>
        <v>-346.39076801345334</v>
      </c>
    </row>
    <row r="36" spans="1:15" ht="16" thickBot="1" x14ac:dyDescent="0.25">
      <c r="C36" s="52" t="s">
        <v>49</v>
      </c>
      <c r="D36" s="67">
        <f>D32+D33+D35+D34</f>
        <v>-1073.03</v>
      </c>
      <c r="E36" s="67">
        <f t="shared" ref="E36:L36" si="9">E32+E33+E35+E34</f>
        <v>-47.6</v>
      </c>
      <c r="F36" s="67">
        <f t="shared" si="9"/>
        <v>-47.6</v>
      </c>
      <c r="G36" s="67">
        <f t="shared" si="9"/>
        <v>-47.6</v>
      </c>
      <c r="H36" s="67">
        <f t="shared" si="9"/>
        <v>-47.6</v>
      </c>
      <c r="I36" s="67">
        <f t="shared" si="9"/>
        <v>-47.6</v>
      </c>
      <c r="J36" s="67">
        <f t="shared" si="9"/>
        <v>-47.6</v>
      </c>
      <c r="K36" s="67">
        <f t="shared" si="9"/>
        <v>-47.6</v>
      </c>
      <c r="L36" s="67">
        <f t="shared" si="9"/>
        <v>-47.6</v>
      </c>
      <c r="M36" s="67">
        <f>M32+M33+M35+M34</f>
        <v>-47.6</v>
      </c>
      <c r="N36" s="67">
        <f t="shared" ref="N36" si="10">N32+N33+N35+N34</f>
        <v>0</v>
      </c>
      <c r="O36" s="68">
        <f>SUM(O33:O35)</f>
        <v>-1371.3907680134535</v>
      </c>
    </row>
    <row r="37" spans="1:15" s="2" customFormat="1" ht="16" hidden="1" thickTop="1" x14ac:dyDescent="0.2">
      <c r="C37" s="52" t="s">
        <v>51</v>
      </c>
      <c r="D37" s="69">
        <f>SUM(D29,D36)</f>
        <v>-930.83665199999996</v>
      </c>
      <c r="E37" s="69">
        <f t="shared" ref="E37:N37" si="11">SUM(E29,E36)</f>
        <v>144.78586560000002</v>
      </c>
      <c r="F37" s="69">
        <f t="shared" si="11"/>
        <v>169.04241216</v>
      </c>
      <c r="G37" s="69">
        <f t="shared" si="11"/>
        <v>169.00571122560004</v>
      </c>
      <c r="H37" s="69">
        <f t="shared" si="11"/>
        <v>173.92847860843202</v>
      </c>
      <c r="I37" s="69">
        <f t="shared" si="11"/>
        <v>185.61260994740064</v>
      </c>
      <c r="J37" s="69">
        <f t="shared" si="11"/>
        <v>194.75508486634874</v>
      </c>
      <c r="K37" s="69">
        <f t="shared" si="11"/>
        <v>198.6501865636757</v>
      </c>
      <c r="L37" s="69">
        <f t="shared" si="11"/>
        <v>202.62287579894925</v>
      </c>
      <c r="M37" s="69">
        <f t="shared" si="11"/>
        <v>206.67416518692826</v>
      </c>
      <c r="N37" s="69">
        <f t="shared" si="11"/>
        <v>73.794240000000002</v>
      </c>
      <c r="O37" s="59">
        <f>NPV(WACC,'Single kW'!D37:N37)</f>
        <v>301.49101352471888</v>
      </c>
    </row>
    <row r="38" spans="1:15" s="2" customFormat="1" ht="17" thickTop="1" thickBot="1" x14ac:dyDescent="0.25">
      <c r="B38" s="43" t="s">
        <v>53</v>
      </c>
      <c r="C38" s="75" t="s">
        <v>52</v>
      </c>
      <c r="D38" s="76">
        <f>D37/(1-0.001025)</f>
        <v>-931.79173853199529</v>
      </c>
      <c r="E38" s="76">
        <f t="shared" ref="E38:N38" si="12">E37/(1-0.001025)</f>
        <v>144.93442338396861</v>
      </c>
      <c r="F38" s="76">
        <f t="shared" si="12"/>
        <v>169.21585841487524</v>
      </c>
      <c r="G38" s="76">
        <f t="shared" si="12"/>
        <v>169.17911982341906</v>
      </c>
      <c r="H38" s="76">
        <f t="shared" si="12"/>
        <v>174.10693822010762</v>
      </c>
      <c r="I38" s="76">
        <f t="shared" si="12"/>
        <v>185.80305808193464</v>
      </c>
      <c r="J38" s="76">
        <f t="shared" si="12"/>
        <v>194.95491365284292</v>
      </c>
      <c r="K38" s="76">
        <f t="shared" si="12"/>
        <v>198.85401192589975</v>
      </c>
      <c r="L38" s="76">
        <f t="shared" si="12"/>
        <v>202.83077734572865</v>
      </c>
      <c r="M38" s="76">
        <f t="shared" si="12"/>
        <v>206.88622356608352</v>
      </c>
      <c r="N38" s="76">
        <f t="shared" si="12"/>
        <v>73.869956705623267</v>
      </c>
      <c r="O38" s="77">
        <f>O29+O36</f>
        <v>241.69244424761018</v>
      </c>
    </row>
    <row r="39" spans="1:15" ht="16" thickBot="1" x14ac:dyDescent="0.25">
      <c r="C39" s="6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16" thickBot="1" x14ac:dyDescent="0.25"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2" t="s">
        <v>26</v>
      </c>
      <c r="N40" s="73">
        <f>O38</f>
        <v>241.69244424761018</v>
      </c>
      <c r="O40" s="74"/>
    </row>
    <row r="43" spans="1:15" ht="16" thickBot="1" x14ac:dyDescent="0.25"/>
    <row r="44" spans="1:15" x14ac:dyDescent="0.2">
      <c r="B44" s="98" t="s">
        <v>77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7"/>
    </row>
    <row r="45" spans="1:15" x14ac:dyDescent="0.2">
      <c r="B45" s="96" t="s">
        <v>75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7"/>
    </row>
    <row r="46" spans="1:15" x14ac:dyDescent="0.2">
      <c r="A46" s="85"/>
      <c r="B46" s="107">
        <v>2020</v>
      </c>
      <c r="C46" s="44" t="s">
        <v>4</v>
      </c>
      <c r="D46" s="88">
        <v>88.681263749999971</v>
      </c>
      <c r="E46" s="88">
        <v>101.60901899999998</v>
      </c>
      <c r="F46" s="88">
        <v>106.0905114</v>
      </c>
      <c r="G46" s="88">
        <v>109.86585827400005</v>
      </c>
      <c r="H46" s="88">
        <v>113.505874695405</v>
      </c>
      <c r="I46" s="88">
        <v>116.33901182568809</v>
      </c>
      <c r="J46" s="88">
        <v>118.66579206220194</v>
      </c>
      <c r="K46" s="88">
        <v>121.03910790344598</v>
      </c>
      <c r="L46" s="88">
        <v>123.4598900615149</v>
      </c>
      <c r="M46" s="88">
        <v>125.92908786274526</v>
      </c>
      <c r="N46" s="89">
        <v>128.4476696200002</v>
      </c>
    </row>
    <row r="47" spans="1:15" x14ac:dyDescent="0.2">
      <c r="A47" s="85"/>
      <c r="B47" s="107"/>
      <c r="C47" s="44" t="s">
        <v>3</v>
      </c>
      <c r="D47" s="88">
        <v>0</v>
      </c>
      <c r="E47" s="88">
        <v>34.12773</v>
      </c>
      <c r="F47" s="88">
        <v>52.386749999999985</v>
      </c>
      <c r="G47" s="88">
        <v>48.576996000000008</v>
      </c>
      <c r="H47" s="88">
        <v>49.55207399999999</v>
      </c>
      <c r="I47" s="88">
        <v>57.672809999999998</v>
      </c>
      <c r="J47" s="88">
        <v>63.917099999999998</v>
      </c>
      <c r="K47" s="88">
        <v>65.195441999999986</v>
      </c>
      <c r="L47" s="88">
        <v>66.499055999999996</v>
      </c>
      <c r="M47" s="88">
        <v>67.827942000000007</v>
      </c>
      <c r="N47" s="89">
        <v>69.182099999999991</v>
      </c>
    </row>
    <row r="48" spans="1:15" x14ac:dyDescent="0.2">
      <c r="A48" s="85"/>
      <c r="B48" s="107">
        <v>2021</v>
      </c>
      <c r="C48" s="44" t="s">
        <v>4</v>
      </c>
      <c r="D48" s="88">
        <v>93.402672749999979</v>
      </c>
      <c r="E48" s="88">
        <v>106.0905114</v>
      </c>
      <c r="F48" s="88">
        <v>109.86585827400005</v>
      </c>
      <c r="G48" s="88">
        <v>113.505874695405</v>
      </c>
      <c r="H48" s="88">
        <v>116.33901182568809</v>
      </c>
      <c r="I48" s="88">
        <v>118.66579206220194</v>
      </c>
      <c r="J48" s="88">
        <v>121.03910790344598</v>
      </c>
      <c r="K48" s="88">
        <v>123.4598900615149</v>
      </c>
      <c r="L48" s="88">
        <v>125.92908786274526</v>
      </c>
      <c r="M48" s="88">
        <v>128.4476696200002</v>
      </c>
      <c r="N48" s="89">
        <v>131.01662301240026</v>
      </c>
    </row>
    <row r="49" spans="1:14" x14ac:dyDescent="0.2">
      <c r="A49" s="85"/>
      <c r="B49" s="107"/>
      <c r="C49" s="44" t="s">
        <v>3</v>
      </c>
      <c r="D49" s="88">
        <v>0</v>
      </c>
      <c r="E49" s="88">
        <v>28.009799999999998</v>
      </c>
      <c r="F49" s="88">
        <v>48.576996000000008</v>
      </c>
      <c r="G49" s="88">
        <v>49.55207399999999</v>
      </c>
      <c r="H49" s="88">
        <v>57.672809999999998</v>
      </c>
      <c r="I49" s="88">
        <v>63.917099999999998</v>
      </c>
      <c r="J49" s="88">
        <v>65.195441999999986</v>
      </c>
      <c r="K49" s="88">
        <v>66.499055999999996</v>
      </c>
      <c r="L49" s="88">
        <v>67.827942000000007</v>
      </c>
      <c r="M49" s="88">
        <v>69.182099999999991</v>
      </c>
      <c r="N49" s="89">
        <v>70.568900999999997</v>
      </c>
    </row>
    <row r="50" spans="1:14" x14ac:dyDescent="0.2">
      <c r="A50" s="85"/>
      <c r="B50" s="107">
        <v>2022</v>
      </c>
      <c r="C50" s="44" t="s">
        <v>4</v>
      </c>
      <c r="D50" s="88">
        <v>97.436613150000014</v>
      </c>
      <c r="E50" s="88">
        <v>109.86585827400005</v>
      </c>
      <c r="F50" s="88">
        <v>113.505874695405</v>
      </c>
      <c r="G50" s="88">
        <v>116.33901182568809</v>
      </c>
      <c r="H50" s="88">
        <v>118.66579206220194</v>
      </c>
      <c r="I50" s="88">
        <v>121.03910790344598</v>
      </c>
      <c r="J50" s="88">
        <v>123.4598900615149</v>
      </c>
      <c r="K50" s="88">
        <v>125.92908786274526</v>
      </c>
      <c r="L50" s="88">
        <v>128.4476696200002</v>
      </c>
      <c r="M50" s="88">
        <v>131.01662301240026</v>
      </c>
      <c r="N50" s="89">
        <v>133.63695547264825</v>
      </c>
    </row>
    <row r="51" spans="1:14" x14ac:dyDescent="0.2">
      <c r="A51" s="85"/>
      <c r="B51" s="107"/>
      <c r="C51" s="44" t="s">
        <v>3</v>
      </c>
      <c r="D51" s="88">
        <v>0</v>
      </c>
      <c r="E51" s="88">
        <v>28.569995999999996</v>
      </c>
      <c r="F51" s="88">
        <v>49.55207399999999</v>
      </c>
      <c r="G51" s="88">
        <v>57.672809999999998</v>
      </c>
      <c r="H51" s="88">
        <v>63.917099999999998</v>
      </c>
      <c r="I51" s="88">
        <v>65.195441999999986</v>
      </c>
      <c r="J51" s="88">
        <v>66.499055999999996</v>
      </c>
      <c r="K51" s="88">
        <v>67.827942000000007</v>
      </c>
      <c r="L51" s="88">
        <v>69.182099999999991</v>
      </c>
      <c r="M51" s="88">
        <v>70.568900999999997</v>
      </c>
      <c r="N51" s="89">
        <v>71.978868000000006</v>
      </c>
    </row>
    <row r="52" spans="1:14" x14ac:dyDescent="0.2">
      <c r="A52" s="85"/>
      <c r="B52" s="92" t="s">
        <v>76</v>
      </c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1:14" x14ac:dyDescent="0.2">
      <c r="A53" s="85"/>
      <c r="B53" s="107">
        <v>2020</v>
      </c>
      <c r="C53" s="44" t="s">
        <v>4</v>
      </c>
      <c r="D53" s="88">
        <v>100.50543225000003</v>
      </c>
      <c r="E53" s="88">
        <v>115.15688820000003</v>
      </c>
      <c r="F53" s="88">
        <v>120.23591292</v>
      </c>
      <c r="G53" s="88">
        <v>124.51463937720003</v>
      </c>
      <c r="H53" s="88">
        <v>128.63999132145904</v>
      </c>
      <c r="I53" s="88">
        <v>131.85088006911323</v>
      </c>
      <c r="J53" s="88">
        <v>134.48789767049556</v>
      </c>
      <c r="K53" s="88">
        <v>137.17765562390545</v>
      </c>
      <c r="L53" s="88">
        <v>139.92120873638362</v>
      </c>
      <c r="M53" s="88">
        <v>142.71963291111129</v>
      </c>
      <c r="N53" s="89">
        <v>145.57402556933357</v>
      </c>
    </row>
    <row r="54" spans="1:14" x14ac:dyDescent="0.2">
      <c r="A54" s="85"/>
      <c r="B54" s="107"/>
      <c r="C54" s="44" t="s">
        <v>3</v>
      </c>
      <c r="D54" s="88">
        <v>0</v>
      </c>
      <c r="E54" s="88">
        <v>38.678093999999994</v>
      </c>
      <c r="F54" s="88">
        <v>59.371649999999995</v>
      </c>
      <c r="G54" s="88">
        <v>55.053928800000008</v>
      </c>
      <c r="H54" s="88">
        <v>56.159017199999994</v>
      </c>
      <c r="I54" s="88">
        <v>65.362517999999994</v>
      </c>
      <c r="J54" s="88">
        <v>72.43938</v>
      </c>
      <c r="K54" s="88">
        <v>73.888167599999989</v>
      </c>
      <c r="L54" s="88">
        <v>75.365596799999992</v>
      </c>
      <c r="M54" s="88">
        <v>76.871667599999981</v>
      </c>
      <c r="N54" s="89">
        <v>78.406379999999999</v>
      </c>
    </row>
    <row r="55" spans="1:14" x14ac:dyDescent="0.2">
      <c r="A55" s="85"/>
      <c r="B55" s="107">
        <v>2021</v>
      </c>
      <c r="C55" s="44" t="s">
        <v>4</v>
      </c>
      <c r="D55" s="88">
        <v>105.85636245000002</v>
      </c>
      <c r="E55" s="88">
        <v>120.23591292</v>
      </c>
      <c r="F55" s="88">
        <v>124.51463937720003</v>
      </c>
      <c r="G55" s="88">
        <v>128.63999132145904</v>
      </c>
      <c r="H55" s="88">
        <v>131.85088006911323</v>
      </c>
      <c r="I55" s="88">
        <v>134.48789767049556</v>
      </c>
      <c r="J55" s="88">
        <v>137.17765562390545</v>
      </c>
      <c r="K55" s="88">
        <v>139.92120873638362</v>
      </c>
      <c r="L55" s="88">
        <v>142.71963291111129</v>
      </c>
      <c r="M55" s="88">
        <v>145.57402556933357</v>
      </c>
      <c r="N55" s="89">
        <v>148.48550608072026</v>
      </c>
    </row>
    <row r="56" spans="1:14" x14ac:dyDescent="0.2">
      <c r="A56" s="85"/>
      <c r="B56" s="107"/>
      <c r="C56" s="44" t="s">
        <v>3</v>
      </c>
      <c r="D56" s="88">
        <v>0</v>
      </c>
      <c r="E56" s="88">
        <v>31.744440000000001</v>
      </c>
      <c r="F56" s="88">
        <v>55.053928800000008</v>
      </c>
      <c r="G56" s="88">
        <v>56.159017199999994</v>
      </c>
      <c r="H56" s="88">
        <v>65.362517999999994</v>
      </c>
      <c r="I56" s="88">
        <v>72.43938</v>
      </c>
      <c r="J56" s="88">
        <v>73.888167599999989</v>
      </c>
      <c r="K56" s="88">
        <v>75.365596799999992</v>
      </c>
      <c r="L56" s="88">
        <v>76.871667599999981</v>
      </c>
      <c r="M56" s="88">
        <v>78.406379999999999</v>
      </c>
      <c r="N56" s="89">
        <v>79.978087799999997</v>
      </c>
    </row>
    <row r="57" spans="1:14" x14ac:dyDescent="0.2">
      <c r="A57" s="85"/>
      <c r="B57" s="107">
        <v>2022</v>
      </c>
      <c r="C57" s="44" t="s">
        <v>4</v>
      </c>
      <c r="D57" s="88">
        <v>110.42816157</v>
      </c>
      <c r="E57" s="88">
        <v>124.51463937720003</v>
      </c>
      <c r="F57" s="88">
        <v>128.63999132145904</v>
      </c>
      <c r="G57" s="88">
        <v>131.85088006911323</v>
      </c>
      <c r="H57" s="88">
        <v>134.48789767049556</v>
      </c>
      <c r="I57" s="88">
        <v>137.17765562390545</v>
      </c>
      <c r="J57" s="88">
        <v>139.92120873638362</v>
      </c>
      <c r="K57" s="88">
        <v>142.71963291111129</v>
      </c>
      <c r="L57" s="88">
        <v>145.57402556933357</v>
      </c>
      <c r="M57" s="88">
        <v>148.48550608072026</v>
      </c>
      <c r="N57" s="89">
        <v>151.4552162023347</v>
      </c>
    </row>
    <row r="58" spans="1:14" ht="16" thickBot="1" x14ac:dyDescent="0.25">
      <c r="A58" s="85"/>
      <c r="B58" s="108"/>
      <c r="C58" s="45" t="s">
        <v>3</v>
      </c>
      <c r="D58" s="90">
        <v>0</v>
      </c>
      <c r="E58" s="90">
        <v>32.379328800000003</v>
      </c>
      <c r="F58" s="90">
        <v>56.159017199999994</v>
      </c>
      <c r="G58" s="90">
        <v>65.362517999999994</v>
      </c>
      <c r="H58" s="90">
        <v>72.43938</v>
      </c>
      <c r="I58" s="90">
        <v>73.888167599999989</v>
      </c>
      <c r="J58" s="90">
        <v>75.365596799999992</v>
      </c>
      <c r="K58" s="90">
        <v>76.871667599999981</v>
      </c>
      <c r="L58" s="90">
        <v>78.406379999999999</v>
      </c>
      <c r="M58" s="90">
        <v>79.978087799999997</v>
      </c>
      <c r="N58" s="91">
        <v>81.576050400000014</v>
      </c>
    </row>
  </sheetData>
  <mergeCells count="6">
    <mergeCell ref="B57:B58"/>
    <mergeCell ref="B46:B47"/>
    <mergeCell ref="B48:B49"/>
    <mergeCell ref="B50:B51"/>
    <mergeCell ref="B53:B54"/>
    <mergeCell ref="B55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Battery</vt:lpstr>
      <vt:lpstr>Monthly</vt:lpstr>
      <vt:lpstr>Rates</vt:lpstr>
      <vt:lpstr>Communication Fee</vt:lpstr>
      <vt:lpstr>Attachment 3</vt:lpstr>
      <vt:lpstr>Single kW</vt:lpstr>
      <vt:lpstr>HeatPumpCap</vt:lpstr>
      <vt:lpstr>HeatPumpSuccess</vt:lpstr>
      <vt:lpstr>Marginal_Losses</vt:lpstr>
      <vt:lpstr>Battery!Print_Area</vt:lpstr>
      <vt:lpstr>Monthly!Print_Area</vt:lpstr>
      <vt:lpstr>Reserve_Margin_for_Capacity</vt:lpstr>
      <vt:lpstr>WACC</vt:lpstr>
    </vt:vector>
  </TitlesOfParts>
  <Company>Green Mountain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Quint</dc:creator>
  <cp:lastModifiedBy>Microsoft Office User</cp:lastModifiedBy>
  <cp:lastPrinted>2016-08-09T20:40:35Z</cp:lastPrinted>
  <dcterms:created xsi:type="dcterms:W3CDTF">2016-08-08T20:29:27Z</dcterms:created>
  <dcterms:modified xsi:type="dcterms:W3CDTF">2019-10-02T16:09:36Z</dcterms:modified>
</cp:coreProperties>
</file>